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6" firstSheet="1" activeTab="4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  <sheet name="Sheet1" sheetId="9" r:id="rId9"/>
    <sheet name="Sheet2" sheetId="10" r:id="rId10"/>
  </sheets>
  <definedNames>
    <definedName name="_xlnm.Print_Area" localSheetId="1">'Under15Boys'!$A$2:$S$33</definedName>
    <definedName name="_xlnm.Print_Area" localSheetId="2">'Under15Girls'!$A$1:$R$40</definedName>
    <definedName name="_xlnm.Print_Area" localSheetId="3">'Under17Boys'!$A$1:$Z$17</definedName>
    <definedName name="_xlnm.Print_Area" localSheetId="4">'Under17Girls'!$A$1:$X$26</definedName>
  </definedNames>
  <calcPr fullCalcOnLoad="1"/>
</workbook>
</file>

<file path=xl/sharedStrings.xml><?xml version="1.0" encoding="utf-8"?>
<sst xmlns="http://schemas.openxmlformats.org/spreadsheetml/2006/main" count="555" uniqueCount="228">
  <si>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</si>
  <si>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</si>
  <si>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</si>
  <si>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</si>
  <si>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</si>
  <si>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</si>
  <si>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</si>
  <si>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</si>
  <si>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</si>
  <si>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</si>
  <si>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</si>
  <si>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</si>
  <si>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</si>
  <si>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</si>
  <si>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</si>
  <si>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</si>
  <si>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</si>
  <si>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</si>
  <si>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</si>
  <si>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</si>
  <si>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</si>
  <si>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</si>
  <si>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</si>
  <si>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</si>
  <si>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</si>
  <si>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</si>
  <si>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</si>
  <si>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</si>
  <si>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</si>
  <si>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</si>
  <si>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</si>
  <si>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</si>
  <si>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</si>
  <si>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</si>
  <si>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</si>
  <si>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</si>
  <si>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</si>
  <si>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</si>
  <si>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</si>
  <si>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</si>
  <si>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</si>
  <si>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</si>
  <si>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</si>
  <si>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</si>
  <si>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</si>
  <si>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</si>
  <si>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</si>
  <si>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</si>
  <si>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</si>
  <si>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</si>
  <si>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</si>
  <si>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</si>
  <si>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</si>
  <si>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</si>
  <si>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</si>
  <si>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</si>
  <si>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</si>
  <si>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</si>
  <si>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</si>
  <si>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</si>
  <si>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</si>
  <si>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</si>
  <si>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</si>
  <si>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</si>
  <si>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</si>
  <si>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</si>
  <si>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</si>
  <si>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</si>
  <si>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</si>
  <si>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</si>
  <si>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</si>
  <si>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</si>
  <si>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</si>
  <si>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</si>
  <si>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</si>
  <si>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</si>
  <si>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</si>
  <si>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</si>
  <si>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</si>
  <si>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</si>
  <si>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</si>
  <si>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</si>
  <si>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</si>
  <si>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</si>
  <si>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</si>
  <si>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</si>
  <si>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</si>
  <si>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</si>
  <si>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</si>
  <si>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</si>
  <si>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</si>
  <si>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</si>
  <si>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</si>
  <si>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</si>
  <si>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</si>
  <si>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</si>
  <si>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</si>
  <si>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</si>
  <si>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</si>
  <si>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</si>
  <si>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</si>
  <si>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</si>
  <si>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</si>
  <si>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</si>
  <si>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</si>
  <si>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</si>
  <si>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</si>
  <si>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</si>
  <si>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</si>
  <si>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</si>
  <si>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</si>
  <si>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</si>
  <si>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</si>
  <si>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</si>
  <si>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</si>
  <si>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</si>
  <si>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</si>
  <si>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</si>
  <si>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</si>
  <si>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</si>
  <si>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 xml:space="preserve"> </t>
  </si>
  <si>
    <t>Luke Okosieme</t>
  </si>
  <si>
    <t>Colfes</t>
  </si>
  <si>
    <t>Thomas Graham</t>
  </si>
  <si>
    <t>Oliver Whicello</t>
  </si>
  <si>
    <t>Tom Simpson</t>
  </si>
  <si>
    <t>Maia Albarossa</t>
  </si>
  <si>
    <t>Simone Jenson</t>
  </si>
  <si>
    <t>Jordan Raiwe</t>
  </si>
  <si>
    <t>North Bridge</t>
  </si>
  <si>
    <t>Tamer Sonifu</t>
  </si>
  <si>
    <t>Hayden Van Doren</t>
  </si>
  <si>
    <t>Ruth Whittiker</t>
  </si>
  <si>
    <t>North Bridge House</t>
  </si>
  <si>
    <t>Georgia Prentice</t>
  </si>
  <si>
    <t>Nicole Borgers</t>
  </si>
  <si>
    <t>Goldolphin and Latymer</t>
  </si>
  <si>
    <t>Sophia Ground</t>
  </si>
  <si>
    <t>Mia Rolland-Bezem</t>
  </si>
  <si>
    <t>India Weir</t>
  </si>
  <si>
    <t>Godolphin and Latymer</t>
  </si>
  <si>
    <t>Kosana Weir</t>
  </si>
  <si>
    <t>Milla Mckenzie</t>
  </si>
  <si>
    <t>St Marylebone School</t>
  </si>
  <si>
    <t>Jessica Wilkinson</t>
  </si>
  <si>
    <t>Ella Sharman</t>
  </si>
  <si>
    <t>Molly Sharman</t>
  </si>
  <si>
    <t>Fiona Grezda</t>
  </si>
  <si>
    <t>Peju Osinuga</t>
  </si>
  <si>
    <t>Ashleigh Harewood</t>
  </si>
  <si>
    <t>Oludara Odunlami</t>
  </si>
  <si>
    <t>Hector Preston</t>
  </si>
  <si>
    <t>Alex Boiardi</t>
  </si>
  <si>
    <t>Sebastian Fallowfield</t>
  </si>
  <si>
    <t>Dulwich College</t>
  </si>
  <si>
    <t>Chris Annous</t>
  </si>
  <si>
    <t>Oscar Gleave</t>
  </si>
  <si>
    <t>Tom Pearson</t>
  </si>
  <si>
    <t>Luke Castenskiold</t>
  </si>
  <si>
    <t>Alfie Hill</t>
  </si>
  <si>
    <t>Dominic Ogbechie</t>
  </si>
  <si>
    <t>Richard Lee Montario</t>
  </si>
  <si>
    <t>Devlin Brant</t>
  </si>
  <si>
    <t>Cardinal Vaughan</t>
  </si>
  <si>
    <t>Lucillo Burrell</t>
  </si>
  <si>
    <t>Burlingtons Danes</t>
  </si>
  <si>
    <t>Maya Raghavan</t>
  </si>
  <si>
    <t>Charlotte Buckley</t>
  </si>
  <si>
    <t>Zoe Smith</t>
  </si>
  <si>
    <t>Avery Louis</t>
  </si>
  <si>
    <t>St Pauls Girls</t>
  </si>
  <si>
    <t>Olivia Olsher</t>
  </si>
  <si>
    <t>Alice Harray</t>
  </si>
  <si>
    <t>Tara Kelly</t>
  </si>
  <si>
    <t>Henry-James Cowie</t>
  </si>
  <si>
    <t>Dartford Grammar</t>
  </si>
  <si>
    <t>Thomas Share</t>
  </si>
  <si>
    <t>Joel Bishop</t>
  </si>
  <si>
    <t>Peter Riepma</t>
  </si>
  <si>
    <t>Jasper-Mulrooney Skinner</t>
  </si>
  <si>
    <t>Roman Measor</t>
  </si>
  <si>
    <t>Connor Aldred</t>
  </si>
  <si>
    <t>St Simon Stock</t>
  </si>
  <si>
    <t>Emily Higham</t>
  </si>
  <si>
    <t>Archbishops Canterbury</t>
  </si>
  <si>
    <t>Lauren Farley</t>
  </si>
  <si>
    <t xml:space="preserve">Rainham School </t>
  </si>
  <si>
    <t>Niamh Jestin</t>
  </si>
  <si>
    <t>St Simon</t>
  </si>
  <si>
    <t>Olivia Jestin</t>
  </si>
  <si>
    <t>Paige Alford</t>
  </si>
  <si>
    <t xml:space="preserve">Freya Bails </t>
  </si>
  <si>
    <t>St SImon</t>
  </si>
  <si>
    <t>Imongen Curtis</t>
  </si>
  <si>
    <t>Alleyns</t>
  </si>
  <si>
    <t>Holly Callaway</t>
  </si>
  <si>
    <t>Eloise Elkinton</t>
  </si>
  <si>
    <t>Kayla Truter</t>
  </si>
  <si>
    <t>Ella Newins</t>
  </si>
  <si>
    <t>Daisy Edwards</t>
  </si>
  <si>
    <t>Ore Adamson</t>
  </si>
  <si>
    <t>Streatham and Clapham</t>
  </si>
  <si>
    <t>Mallory Cluley</t>
  </si>
  <si>
    <t>Jacinda Finnigan</t>
  </si>
  <si>
    <t>Grace Austin</t>
  </si>
  <si>
    <t>Mary Scoular</t>
  </si>
  <si>
    <t>Rosie Keeling</t>
  </si>
  <si>
    <t>Bethany Williams</t>
  </si>
  <si>
    <t>Holly Fielder</t>
  </si>
  <si>
    <t>Eloise Collings</t>
  </si>
  <si>
    <t>Ella Dawber</t>
  </si>
  <si>
    <t>Lohita Allen-Aigbodion</t>
  </si>
  <si>
    <t>Jason Okusanya</t>
  </si>
  <si>
    <t>Charlie Brooker</t>
  </si>
  <si>
    <t>Junior Boys Pool 1</t>
  </si>
  <si>
    <t>Junior Boys Pool 2</t>
  </si>
  <si>
    <t>Junior Girls Pool 1</t>
  </si>
  <si>
    <t>Junior Girls Pool 2</t>
  </si>
  <si>
    <t>Mira Vainio-Doiseul</t>
  </si>
  <si>
    <t>Deptford Green</t>
  </si>
  <si>
    <t>Juliet Coffey</t>
  </si>
  <si>
    <t>Ronan Measor</t>
  </si>
  <si>
    <t>Rita Whittiker</t>
  </si>
  <si>
    <t>Archbishops Canterbury K</t>
  </si>
  <si>
    <t>Rainham School K</t>
  </si>
  <si>
    <t>Kent  Collage K</t>
  </si>
  <si>
    <t>Gads Hill K</t>
  </si>
  <si>
    <t>St Simon Stock K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</si>
</sst>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34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>
      <alignment/>
    </xf>
    <xf numFmtId="17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34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4" fillId="34" borderId="10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34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" fontId="1" fillId="35" borderId="17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1" fontId="1" fillId="0" borderId="42" xfId="0" applyNumberFormat="1" applyFont="1" applyBorder="1" applyAlignment="1" applyProtection="1">
      <alignment horizontal="left"/>
      <protection locked="0"/>
    </xf>
    <xf numFmtId="0" fontId="0" fillId="36" borderId="10" xfId="0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43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42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2" fontId="3" fillId="34" borderId="13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1" fontId="1" fillId="33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1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 applyProtection="1">
      <alignment horizontal="left"/>
      <protection locked="0"/>
    </xf>
    <xf numFmtId="1" fontId="1" fillId="0" borderId="14" xfId="0" applyNumberFormat="1" applyFont="1" applyFill="1" applyBorder="1" applyAlignment="1" applyProtection="1">
      <alignment horizontal="left"/>
      <protection locked="0"/>
    </xf>
    <xf numFmtId="0" fontId="1" fillId="33" borderId="10" xfId="0" applyNumberFormat="1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1" fillId="0" borderId="4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3.00390625" style="0" bestFit="1" customWidth="1"/>
    <col min="3" max="3" width="21.8515625" style="0" customWidth="1"/>
    <col min="4" max="4" width="23.421875" style="0" bestFit="1" customWidth="1"/>
  </cols>
  <sheetData>
    <row r="1" ht="12.75">
      <c r="C1" s="5" t="s">
        <v>216</v>
      </c>
    </row>
    <row r="4" spans="2:4" ht="12.75">
      <c r="B4" s="170">
        <v>33</v>
      </c>
      <c r="C4" s="162" t="s">
        <v>126</v>
      </c>
      <c r="D4" s="162" t="s">
        <v>122</v>
      </c>
    </row>
    <row r="5" spans="2:4" ht="12.75">
      <c r="B5" s="170">
        <v>34</v>
      </c>
      <c r="C5" s="162" t="s">
        <v>127</v>
      </c>
      <c r="D5" s="162" t="s">
        <v>122</v>
      </c>
    </row>
    <row r="6" spans="2:4" ht="12.75">
      <c r="B6" s="170">
        <v>36</v>
      </c>
      <c r="C6" s="168" t="s">
        <v>132</v>
      </c>
      <c r="D6" s="171" t="s">
        <v>133</v>
      </c>
    </row>
    <row r="7" spans="2:4" ht="12.75">
      <c r="B7" s="170">
        <v>37</v>
      </c>
      <c r="C7" s="168" t="s">
        <v>134</v>
      </c>
      <c r="D7" s="171" t="s">
        <v>133</v>
      </c>
    </row>
    <row r="8" spans="2:4" ht="12.75">
      <c r="B8" s="170">
        <v>38</v>
      </c>
      <c r="C8" s="168" t="s">
        <v>135</v>
      </c>
      <c r="D8" s="171" t="s">
        <v>136</v>
      </c>
    </row>
    <row r="9" spans="2:4" ht="15" customHeight="1">
      <c r="B9" s="170">
        <v>41</v>
      </c>
      <c r="C9" s="167" t="s">
        <v>137</v>
      </c>
      <c r="D9" s="171" t="s">
        <v>136</v>
      </c>
    </row>
    <row r="10" spans="2:4" ht="15.75" customHeight="1">
      <c r="B10" s="170">
        <v>46</v>
      </c>
      <c r="C10" s="167" t="s">
        <v>138</v>
      </c>
      <c r="D10" s="171" t="s">
        <v>136</v>
      </c>
    </row>
    <row r="11" spans="2:4" ht="16.5" customHeight="1">
      <c r="B11" s="170">
        <v>47</v>
      </c>
      <c r="C11" s="167" t="s">
        <v>144</v>
      </c>
      <c r="D11" s="171" t="s">
        <v>143</v>
      </c>
    </row>
    <row r="12" spans="2:4" ht="12.75">
      <c r="B12" s="170">
        <v>48</v>
      </c>
      <c r="C12" s="162" t="s">
        <v>145</v>
      </c>
      <c r="D12" s="162" t="s">
        <v>143</v>
      </c>
    </row>
    <row r="13" spans="2:4" ht="12.75">
      <c r="B13" s="170">
        <v>49</v>
      </c>
      <c r="C13" s="162" t="s">
        <v>146</v>
      </c>
      <c r="D13" s="162" t="s">
        <v>143</v>
      </c>
    </row>
    <row r="14" spans="2:4" ht="15">
      <c r="B14" s="170">
        <v>50</v>
      </c>
      <c r="C14" s="172" t="s">
        <v>147</v>
      </c>
      <c r="D14" s="162" t="s">
        <v>143</v>
      </c>
    </row>
    <row r="15" spans="2:4" ht="16.5" customHeight="1">
      <c r="B15" s="170">
        <v>51</v>
      </c>
      <c r="C15" s="173" t="s">
        <v>148</v>
      </c>
      <c r="D15" s="162" t="s">
        <v>143</v>
      </c>
    </row>
    <row r="16" spans="2:4" ht="15.75" customHeight="1">
      <c r="B16" s="170">
        <v>52</v>
      </c>
      <c r="C16" s="173" t="s">
        <v>166</v>
      </c>
      <c r="D16" s="162" t="s">
        <v>170</v>
      </c>
    </row>
    <row r="17" spans="2:4" ht="16.5" customHeight="1">
      <c r="B17" s="170">
        <v>53</v>
      </c>
      <c r="C17" s="173" t="s">
        <v>167</v>
      </c>
      <c r="D17" s="162" t="s">
        <v>170</v>
      </c>
    </row>
    <row r="18" spans="2:4" ht="17.25" customHeight="1">
      <c r="B18" s="170">
        <v>55</v>
      </c>
      <c r="C18" s="173" t="s">
        <v>168</v>
      </c>
      <c r="D18" s="162" t="s">
        <v>170</v>
      </c>
    </row>
    <row r="19" spans="2:4" ht="15.75" customHeight="1">
      <c r="B19" s="170">
        <v>56</v>
      </c>
      <c r="C19" s="173" t="s">
        <v>169</v>
      </c>
      <c r="D19" s="162" t="s">
        <v>170</v>
      </c>
    </row>
    <row r="20" spans="2:4" ht="18.75" customHeight="1">
      <c r="B20" s="170">
        <v>57</v>
      </c>
      <c r="C20" s="173" t="s">
        <v>183</v>
      </c>
      <c r="D20" s="162" t="s">
        <v>184</v>
      </c>
    </row>
    <row r="23" ht="15">
      <c r="C23" s="169" t="s">
        <v>217</v>
      </c>
    </row>
    <row r="25" spans="2:4" ht="12.75">
      <c r="B25" s="170">
        <v>58</v>
      </c>
      <c r="C25" s="162" t="s">
        <v>185</v>
      </c>
      <c r="D25" s="162" t="s">
        <v>186</v>
      </c>
    </row>
    <row r="26" spans="2:4" ht="12.75">
      <c r="B26" s="170">
        <v>59</v>
      </c>
      <c r="C26" s="162" t="s">
        <v>187</v>
      </c>
      <c r="D26" s="162" t="s">
        <v>188</v>
      </c>
    </row>
    <row r="27" spans="2:4" ht="12.75">
      <c r="B27" s="170">
        <v>61</v>
      </c>
      <c r="C27" s="162" t="s">
        <v>189</v>
      </c>
      <c r="D27" s="162" t="s">
        <v>188</v>
      </c>
    </row>
    <row r="28" spans="2:4" ht="12.75">
      <c r="B28" s="170">
        <v>62</v>
      </c>
      <c r="C28" s="162" t="s">
        <v>190</v>
      </c>
      <c r="D28" s="162" t="s">
        <v>188</v>
      </c>
    </row>
    <row r="29" spans="2:4" ht="12.75">
      <c r="B29" s="170">
        <v>63</v>
      </c>
      <c r="C29" s="162" t="s">
        <v>191</v>
      </c>
      <c r="D29" s="162" t="s">
        <v>192</v>
      </c>
    </row>
    <row r="30" spans="2:4" ht="12.75">
      <c r="B30" s="170">
        <v>64</v>
      </c>
      <c r="C30" s="162" t="s">
        <v>193</v>
      </c>
      <c r="D30" s="162" t="s">
        <v>194</v>
      </c>
    </row>
    <row r="31" spans="2:4" ht="12.75">
      <c r="B31" s="170">
        <v>65</v>
      </c>
      <c r="C31" s="162" t="s">
        <v>195</v>
      </c>
      <c r="D31" s="162" t="s">
        <v>194</v>
      </c>
    </row>
    <row r="32" spans="2:4" ht="12.75">
      <c r="B32" s="170">
        <v>66</v>
      </c>
      <c r="C32" s="162" t="s">
        <v>196</v>
      </c>
      <c r="D32" s="162" t="s">
        <v>194</v>
      </c>
    </row>
    <row r="33" spans="2:4" ht="12.75">
      <c r="B33" s="170">
        <v>67</v>
      </c>
      <c r="C33" s="162" t="s">
        <v>197</v>
      </c>
      <c r="D33" s="162" t="s">
        <v>194</v>
      </c>
    </row>
    <row r="34" spans="2:4" ht="15">
      <c r="B34" s="170">
        <v>68</v>
      </c>
      <c r="C34" s="139" t="s">
        <v>198</v>
      </c>
      <c r="D34" s="168" t="s">
        <v>194</v>
      </c>
    </row>
    <row r="35" spans="2:4" ht="12.75">
      <c r="B35" s="170">
        <v>70</v>
      </c>
      <c r="C35" s="168" t="s">
        <v>199</v>
      </c>
      <c r="D35" s="168" t="s">
        <v>194</v>
      </c>
    </row>
    <row r="36" spans="2:4" ht="15">
      <c r="B36" s="170">
        <v>71</v>
      </c>
      <c r="C36" s="139" t="s">
        <v>200</v>
      </c>
      <c r="D36" s="168" t="s">
        <v>201</v>
      </c>
    </row>
    <row r="37" spans="2:4" ht="12.75">
      <c r="B37" s="170">
        <v>73</v>
      </c>
      <c r="C37" s="168" t="s">
        <v>202</v>
      </c>
      <c r="D37" s="168" t="s">
        <v>201</v>
      </c>
    </row>
    <row r="38" spans="2:4" ht="15">
      <c r="B38" s="170">
        <v>76</v>
      </c>
      <c r="C38" s="139" t="s">
        <v>203</v>
      </c>
      <c r="D38" s="168" t="s">
        <v>201</v>
      </c>
    </row>
    <row r="39" spans="2:4" ht="12.75">
      <c r="B39" s="170">
        <v>77</v>
      </c>
      <c r="C39" s="168" t="s">
        <v>204</v>
      </c>
      <c r="D39" s="168" t="s">
        <v>201</v>
      </c>
    </row>
    <row r="40" spans="2:4" ht="12.75">
      <c r="B40" s="170">
        <v>78</v>
      </c>
      <c r="C40" s="168" t="s">
        <v>205</v>
      </c>
      <c r="D40" s="168" t="s">
        <v>201</v>
      </c>
    </row>
    <row r="41" spans="2:4" ht="12.75">
      <c r="B41" s="170">
        <v>79</v>
      </c>
      <c r="C41" s="168" t="s">
        <v>206</v>
      </c>
      <c r="D41" s="168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zoomScale="75" zoomScaleNormal="75" zoomScalePageLayoutView="0" workbookViewId="0" topLeftCell="A1">
      <selection activeCell="S6" sqref="S6"/>
    </sheetView>
  </sheetViews>
  <sheetFormatPr defaultColWidth="9.140625" defaultRowHeight="12.75"/>
  <cols>
    <col min="1" max="1" width="13.7109375" style="1" customWidth="1"/>
    <col min="2" max="2" width="32.57421875" style="1" bestFit="1" customWidth="1"/>
    <col min="3" max="3" width="24.140625" style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2.140625" style="4" customWidth="1"/>
    <col min="18" max="18" width="4.57421875" style="4" customWidth="1"/>
    <col min="19" max="19" width="29.7109375" style="5" bestFit="1" customWidth="1"/>
    <col min="20" max="20" width="2.8515625" style="133" customWidth="1"/>
  </cols>
  <sheetData>
    <row r="2" spans="1:20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  <c r="T2" s="132"/>
    </row>
    <row r="5" ht="13.5" thickBot="1"/>
    <row r="6" spans="1:20" s="2" customFormat="1" ht="12.75">
      <c r="A6" s="1"/>
      <c r="B6" s="1"/>
      <c r="C6" s="1"/>
      <c r="D6" s="27" t="s">
        <v>32</v>
      </c>
      <c r="E6" s="66"/>
      <c r="F6" s="28" t="s">
        <v>1</v>
      </c>
      <c r="G6" s="66"/>
      <c r="H6" s="28" t="s">
        <v>2</v>
      </c>
      <c r="I6" s="66"/>
      <c r="J6" s="28" t="s">
        <v>3</v>
      </c>
      <c r="K6" s="66"/>
      <c r="L6" s="29" t="s">
        <v>34</v>
      </c>
      <c r="M6" s="56"/>
      <c r="N6" s="68"/>
      <c r="O6" s="36"/>
      <c r="P6" s="35" t="s">
        <v>5</v>
      </c>
      <c r="Q6" s="51"/>
      <c r="R6" s="113"/>
      <c r="T6" s="134"/>
    </row>
    <row r="7" spans="1:20" s="2" customFormat="1" ht="13.5" thickBot="1">
      <c r="A7" s="1"/>
      <c r="B7" s="1"/>
      <c r="C7" s="1"/>
      <c r="D7" s="52" t="s">
        <v>6</v>
      </c>
      <c r="E7" s="67"/>
      <c r="F7" s="43" t="s">
        <v>7</v>
      </c>
      <c r="G7" s="67"/>
      <c r="H7" s="43"/>
      <c r="I7" s="67"/>
      <c r="J7" s="43" t="s">
        <v>7</v>
      </c>
      <c r="K7" s="67"/>
      <c r="L7" s="55" t="s">
        <v>10</v>
      </c>
      <c r="M7" s="57" t="s">
        <v>66</v>
      </c>
      <c r="N7" s="69"/>
      <c r="O7" s="46"/>
      <c r="P7" s="42" t="s">
        <v>9</v>
      </c>
      <c r="Q7" s="53"/>
      <c r="R7" s="113"/>
      <c r="T7" s="134"/>
    </row>
    <row r="8" spans="2:18" ht="12.75">
      <c r="B8" s="1" t="s">
        <v>119</v>
      </c>
      <c r="D8" s="23"/>
      <c r="E8" s="24"/>
      <c r="F8" s="25"/>
      <c r="G8" s="24"/>
      <c r="H8" s="25"/>
      <c r="I8" s="24"/>
      <c r="J8" s="25"/>
      <c r="K8" s="24"/>
      <c r="L8" s="38"/>
      <c r="M8" s="20"/>
      <c r="N8" s="70"/>
      <c r="O8" s="33"/>
      <c r="P8" s="34"/>
      <c r="Q8" s="58"/>
      <c r="R8" s="114"/>
    </row>
    <row r="9" spans="1:19" ht="12.75">
      <c r="A9" s="127">
        <v>21</v>
      </c>
      <c r="B9" s="155" t="s">
        <v>174</v>
      </c>
      <c r="C9" s="158" t="s">
        <v>175</v>
      </c>
      <c r="D9" s="21">
        <v>12.2</v>
      </c>
      <c r="E9" s="24">
        <f aca="true" t="shared" si="0" ref="E9:E41">IF(D9=0,0,TRUNC(7.399*((23.76-D9)^1.835)))</f>
        <v>660</v>
      </c>
      <c r="F9" s="3">
        <v>1.65</v>
      </c>
      <c r="G9" s="24">
        <f aca="true" t="shared" si="1" ref="G9:G41">IF(F9=0,0,TRUNC(0.8465*(((F9*100)-75)^1.42)))</f>
        <v>504</v>
      </c>
      <c r="H9" s="3">
        <v>13.45</v>
      </c>
      <c r="I9" s="24">
        <f aca="true" t="shared" si="2" ref="I9:I41">IF(H9=0,0,TRUNC(51.39*((H9-1.5)^1.05)))</f>
        <v>695</v>
      </c>
      <c r="J9" s="3">
        <v>5.25</v>
      </c>
      <c r="K9" s="24">
        <f aca="true" t="shared" si="3" ref="K9:K41">IF(J9=0,0,TRUNC(0.14354*(((J9*100)-220)^1.4)))</f>
        <v>431</v>
      </c>
      <c r="L9" s="8">
        <v>2</v>
      </c>
      <c r="M9" s="21">
        <v>3.8</v>
      </c>
      <c r="N9" s="24">
        <f aca="true" t="shared" si="4" ref="N9:N41">IF(L9+M9=0,0,TRUNC(0.232*((200-(L9*60+M9))^1.85)))</f>
        <v>703</v>
      </c>
      <c r="O9" s="26"/>
      <c r="P9" s="30">
        <f aca="true" t="shared" si="5" ref="P9:P41">SUM(E9,G9,I9,K9,N9)</f>
        <v>2993</v>
      </c>
      <c r="Q9" s="54"/>
      <c r="R9" s="116"/>
      <c r="S9" s="127" t="str">
        <f aca="true" t="shared" si="6" ref="S9:S52">B9</f>
        <v>Henry-James Cowie</v>
      </c>
    </row>
    <row r="10" spans="1:19" ht="12.75">
      <c r="A10" s="127">
        <v>14</v>
      </c>
      <c r="B10" s="151" t="s">
        <v>151</v>
      </c>
      <c r="C10" s="158" t="s">
        <v>154</v>
      </c>
      <c r="D10" s="21">
        <v>14.8</v>
      </c>
      <c r="E10" s="7">
        <f t="shared" si="0"/>
        <v>413</v>
      </c>
      <c r="F10" s="3">
        <v>1.63</v>
      </c>
      <c r="G10" s="24">
        <f t="shared" si="1"/>
        <v>488</v>
      </c>
      <c r="H10" s="3">
        <v>9.85</v>
      </c>
      <c r="I10" s="24">
        <f t="shared" si="2"/>
        <v>477</v>
      </c>
      <c r="J10" s="3">
        <v>4.74</v>
      </c>
      <c r="K10" s="24">
        <f t="shared" si="3"/>
        <v>333</v>
      </c>
      <c r="L10" s="8">
        <v>2</v>
      </c>
      <c r="M10" s="21">
        <v>25.2</v>
      </c>
      <c r="N10" s="7">
        <f t="shared" si="4"/>
        <v>382</v>
      </c>
      <c r="O10" s="9"/>
      <c r="P10" s="10">
        <f t="shared" si="5"/>
        <v>2093</v>
      </c>
      <c r="Q10" s="50"/>
      <c r="R10" s="116"/>
      <c r="S10" s="127" t="str">
        <f t="shared" si="6"/>
        <v>Hector Preston</v>
      </c>
    </row>
    <row r="11" spans="1:19" ht="12.75">
      <c r="A11" s="127">
        <v>18</v>
      </c>
      <c r="B11" s="155" t="s">
        <v>160</v>
      </c>
      <c r="C11" s="158" t="s">
        <v>163</v>
      </c>
      <c r="D11" s="21">
        <v>13.9</v>
      </c>
      <c r="E11" s="7">
        <f t="shared" si="0"/>
        <v>493</v>
      </c>
      <c r="F11" s="3">
        <v>1.53</v>
      </c>
      <c r="G11" s="24">
        <f t="shared" si="1"/>
        <v>411</v>
      </c>
      <c r="H11" s="3">
        <v>8.52</v>
      </c>
      <c r="I11" s="24">
        <f t="shared" si="2"/>
        <v>397</v>
      </c>
      <c r="J11" s="3">
        <v>4.61</v>
      </c>
      <c r="K11" s="24">
        <f t="shared" si="3"/>
        <v>310</v>
      </c>
      <c r="L11" s="8">
        <v>2</v>
      </c>
      <c r="M11" s="21">
        <v>24.6</v>
      </c>
      <c r="N11" s="7">
        <f t="shared" si="4"/>
        <v>389</v>
      </c>
      <c r="O11" s="9"/>
      <c r="P11" s="10">
        <f t="shared" si="5"/>
        <v>2000</v>
      </c>
      <c r="Q11" s="50"/>
      <c r="R11" s="116"/>
      <c r="S11" s="127" t="str">
        <f t="shared" si="6"/>
        <v>Dominic Ogbechie</v>
      </c>
    </row>
    <row r="12" spans="1:19" ht="12.75">
      <c r="A12" s="127">
        <v>17</v>
      </c>
      <c r="B12" s="155" t="s">
        <v>159</v>
      </c>
      <c r="C12" s="158" t="s">
        <v>163</v>
      </c>
      <c r="D12" s="21">
        <v>14.7</v>
      </c>
      <c r="E12" s="7">
        <f t="shared" si="0"/>
        <v>422</v>
      </c>
      <c r="F12" s="3">
        <v>1.47</v>
      </c>
      <c r="G12" s="24">
        <f t="shared" si="1"/>
        <v>367</v>
      </c>
      <c r="H12" s="3">
        <v>10.74</v>
      </c>
      <c r="I12" s="24">
        <f t="shared" si="2"/>
        <v>530</v>
      </c>
      <c r="J12" s="3">
        <v>4.64</v>
      </c>
      <c r="K12" s="24">
        <f t="shared" si="3"/>
        <v>315</v>
      </c>
      <c r="L12" s="8">
        <v>2</v>
      </c>
      <c r="M12" s="21">
        <v>31.7</v>
      </c>
      <c r="N12" s="7">
        <f t="shared" si="4"/>
        <v>302</v>
      </c>
      <c r="O12" s="9"/>
      <c r="P12" s="10">
        <f t="shared" si="5"/>
        <v>1936</v>
      </c>
      <c r="Q12" s="50"/>
      <c r="R12" s="116"/>
      <c r="S12" s="127" t="str">
        <f t="shared" si="6"/>
        <v>Alfie Hill</v>
      </c>
    </row>
    <row r="13" spans="1:19" ht="12.75">
      <c r="A13" s="127">
        <v>15</v>
      </c>
      <c r="B13" s="151" t="s">
        <v>152</v>
      </c>
      <c r="C13" s="158" t="s">
        <v>154</v>
      </c>
      <c r="D13" s="21">
        <v>13.5</v>
      </c>
      <c r="E13" s="7">
        <f t="shared" si="0"/>
        <v>530</v>
      </c>
      <c r="F13" s="3">
        <v>1.39</v>
      </c>
      <c r="G13" s="24">
        <f t="shared" si="1"/>
        <v>310</v>
      </c>
      <c r="H13" s="3">
        <v>11.19</v>
      </c>
      <c r="I13" s="24">
        <f t="shared" si="2"/>
        <v>557</v>
      </c>
      <c r="J13" s="3">
        <v>4.47</v>
      </c>
      <c r="K13" s="24">
        <f t="shared" si="3"/>
        <v>285</v>
      </c>
      <c r="L13" s="8">
        <v>2</v>
      </c>
      <c r="M13" s="21">
        <v>41.4</v>
      </c>
      <c r="N13" s="7">
        <f t="shared" si="4"/>
        <v>199</v>
      </c>
      <c r="O13" s="9"/>
      <c r="P13" s="10">
        <f t="shared" si="5"/>
        <v>1881</v>
      </c>
      <c r="Q13" s="50"/>
      <c r="R13" s="116"/>
      <c r="S13" s="127" t="str">
        <f t="shared" si="6"/>
        <v>Alex Boiardi</v>
      </c>
    </row>
    <row r="14" spans="1:19" ht="12.75">
      <c r="A14" s="127">
        <v>7</v>
      </c>
      <c r="B14" s="151" t="s">
        <v>124</v>
      </c>
      <c r="C14" s="158" t="s">
        <v>122</v>
      </c>
      <c r="D14" s="21">
        <v>14.8</v>
      </c>
      <c r="E14" s="7">
        <f t="shared" si="0"/>
        <v>413</v>
      </c>
      <c r="F14" s="3">
        <v>1.39</v>
      </c>
      <c r="G14" s="24">
        <f t="shared" si="1"/>
        <v>310</v>
      </c>
      <c r="H14" s="3">
        <v>9.59</v>
      </c>
      <c r="I14" s="24">
        <f t="shared" si="2"/>
        <v>461</v>
      </c>
      <c r="J14" s="3">
        <v>4.44</v>
      </c>
      <c r="K14" s="24">
        <f t="shared" si="3"/>
        <v>280</v>
      </c>
      <c r="L14" s="8">
        <v>2</v>
      </c>
      <c r="M14" s="21">
        <v>23.8</v>
      </c>
      <c r="N14" s="7">
        <f t="shared" si="4"/>
        <v>400</v>
      </c>
      <c r="O14" s="9"/>
      <c r="P14" s="10">
        <f t="shared" si="5"/>
        <v>1864</v>
      </c>
      <c r="Q14" s="50"/>
      <c r="R14" s="116"/>
      <c r="S14" s="127" t="str">
        <f t="shared" si="6"/>
        <v>Oliver Whicello</v>
      </c>
    </row>
    <row r="15" spans="1:19" ht="12.75">
      <c r="A15" s="127">
        <v>3</v>
      </c>
      <c r="B15" s="151" t="s">
        <v>123</v>
      </c>
      <c r="C15" s="158" t="s">
        <v>122</v>
      </c>
      <c r="D15" s="21">
        <v>15.3</v>
      </c>
      <c r="E15" s="7">
        <f t="shared" si="0"/>
        <v>372</v>
      </c>
      <c r="F15" s="3">
        <v>1.48</v>
      </c>
      <c r="G15" s="24">
        <f t="shared" si="1"/>
        <v>374</v>
      </c>
      <c r="H15" s="3">
        <v>10.51</v>
      </c>
      <c r="I15" s="24">
        <f t="shared" si="2"/>
        <v>516</v>
      </c>
      <c r="J15" s="3">
        <v>3.86</v>
      </c>
      <c r="K15" s="24">
        <f t="shared" si="3"/>
        <v>184</v>
      </c>
      <c r="L15" s="8">
        <v>2</v>
      </c>
      <c r="M15" s="21">
        <v>40.5</v>
      </c>
      <c r="N15" s="7">
        <f t="shared" si="4"/>
        <v>208</v>
      </c>
      <c r="O15" s="9"/>
      <c r="P15" s="10">
        <f t="shared" si="5"/>
        <v>1654</v>
      </c>
      <c r="Q15" s="50"/>
      <c r="R15" s="116"/>
      <c r="S15" s="127" t="str">
        <f t="shared" si="6"/>
        <v>Thomas Graham</v>
      </c>
    </row>
    <row r="16" spans="1:19" ht="12.75">
      <c r="A16" s="127">
        <v>86</v>
      </c>
      <c r="B16" s="151" t="s">
        <v>213</v>
      </c>
      <c r="C16" s="158" t="s">
        <v>182</v>
      </c>
      <c r="D16" s="21">
        <v>15.3</v>
      </c>
      <c r="E16" s="7">
        <f t="shared" si="0"/>
        <v>372</v>
      </c>
      <c r="F16" s="3">
        <v>1.3</v>
      </c>
      <c r="G16" s="24">
        <f t="shared" si="1"/>
        <v>250</v>
      </c>
      <c r="H16" s="3">
        <v>9.03</v>
      </c>
      <c r="I16" s="24">
        <f t="shared" si="2"/>
        <v>428</v>
      </c>
      <c r="J16" s="3">
        <v>4.55</v>
      </c>
      <c r="K16" s="24">
        <f t="shared" si="3"/>
        <v>299</v>
      </c>
      <c r="L16" s="8">
        <v>2</v>
      </c>
      <c r="M16" s="21">
        <v>44.5</v>
      </c>
      <c r="N16" s="7">
        <f t="shared" si="4"/>
        <v>171</v>
      </c>
      <c r="O16" s="9"/>
      <c r="P16" s="10">
        <f t="shared" si="5"/>
        <v>1520</v>
      </c>
      <c r="Q16" s="50"/>
      <c r="R16" s="116"/>
      <c r="S16" s="127" t="str">
        <f t="shared" si="6"/>
        <v>Charlie Brooker</v>
      </c>
    </row>
    <row r="17" spans="1:19" ht="12.75">
      <c r="A17" s="127">
        <v>1</v>
      </c>
      <c r="B17" s="151" t="s">
        <v>121</v>
      </c>
      <c r="C17" s="158" t="s">
        <v>122</v>
      </c>
      <c r="D17" s="21">
        <v>17.8</v>
      </c>
      <c r="E17" s="7">
        <f t="shared" si="0"/>
        <v>195</v>
      </c>
      <c r="F17" s="3">
        <v>1.69</v>
      </c>
      <c r="G17" s="24">
        <f t="shared" si="1"/>
        <v>536</v>
      </c>
      <c r="H17" s="3">
        <v>10.43</v>
      </c>
      <c r="I17" s="24">
        <f t="shared" si="2"/>
        <v>512</v>
      </c>
      <c r="J17" s="3">
        <v>3.72</v>
      </c>
      <c r="K17" s="24">
        <f t="shared" si="3"/>
        <v>162</v>
      </c>
      <c r="L17" s="8">
        <v>2</v>
      </c>
      <c r="M17" s="21">
        <v>54.5</v>
      </c>
      <c r="N17" s="7">
        <f t="shared" si="4"/>
        <v>92</v>
      </c>
      <c r="O17" s="9"/>
      <c r="P17" s="10">
        <f t="shared" si="5"/>
        <v>1497</v>
      </c>
      <c r="Q17" s="50"/>
      <c r="R17" s="116"/>
      <c r="S17" s="127" t="str">
        <f t="shared" si="6"/>
        <v>Luke Okosieme</v>
      </c>
    </row>
    <row r="18" spans="1:19" ht="12.75">
      <c r="A18" s="127">
        <v>27</v>
      </c>
      <c r="B18" s="151" t="s">
        <v>179</v>
      </c>
      <c r="C18" s="158" t="s">
        <v>182</v>
      </c>
      <c r="D18" s="21">
        <v>15.8</v>
      </c>
      <c r="E18" s="7">
        <f t="shared" si="0"/>
        <v>332</v>
      </c>
      <c r="F18" s="3">
        <v>1.3</v>
      </c>
      <c r="G18" s="24">
        <f t="shared" si="1"/>
        <v>250</v>
      </c>
      <c r="H18" s="3">
        <v>9.25</v>
      </c>
      <c r="I18" s="24">
        <f t="shared" si="2"/>
        <v>441</v>
      </c>
      <c r="J18" s="3">
        <v>4.76</v>
      </c>
      <c r="K18" s="24">
        <f t="shared" si="3"/>
        <v>337</v>
      </c>
      <c r="L18" s="8">
        <v>2</v>
      </c>
      <c r="M18" s="21">
        <v>48.6</v>
      </c>
      <c r="N18" s="7">
        <f t="shared" si="4"/>
        <v>136</v>
      </c>
      <c r="O18" s="9"/>
      <c r="P18" s="10">
        <f t="shared" si="5"/>
        <v>1496</v>
      </c>
      <c r="Q18" s="50"/>
      <c r="R18" s="116"/>
      <c r="S18" s="127" t="str">
        <f t="shared" si="6"/>
        <v>Jasper-Mulrooney Skinner</v>
      </c>
    </row>
    <row r="19" spans="1:19" ht="12.75" customHeight="1">
      <c r="A19" s="127">
        <v>19</v>
      </c>
      <c r="B19" s="155" t="s">
        <v>161</v>
      </c>
      <c r="C19" s="158" t="s">
        <v>163</v>
      </c>
      <c r="D19" s="21">
        <v>16</v>
      </c>
      <c r="E19" s="7">
        <f t="shared" si="0"/>
        <v>317</v>
      </c>
      <c r="F19" s="3">
        <v>1.27</v>
      </c>
      <c r="G19" s="24">
        <f t="shared" si="1"/>
        <v>231</v>
      </c>
      <c r="H19" s="3">
        <v>9.67</v>
      </c>
      <c r="I19" s="24">
        <f t="shared" si="2"/>
        <v>466</v>
      </c>
      <c r="J19" s="3">
        <v>4.36</v>
      </c>
      <c r="K19" s="24">
        <f t="shared" si="3"/>
        <v>266</v>
      </c>
      <c r="L19" s="8">
        <v>2</v>
      </c>
      <c r="M19" s="21">
        <v>39.9</v>
      </c>
      <c r="N19" s="7">
        <f t="shared" si="4"/>
        <v>214</v>
      </c>
      <c r="O19" s="9"/>
      <c r="P19" s="10">
        <f t="shared" si="5"/>
        <v>1494</v>
      </c>
      <c r="Q19" s="50"/>
      <c r="R19" s="116"/>
      <c r="S19" s="127" t="str">
        <f t="shared" si="6"/>
        <v>Richard Lee Montario</v>
      </c>
    </row>
    <row r="20" spans="1:19" ht="13.5" customHeight="1">
      <c r="A20" s="127">
        <v>16</v>
      </c>
      <c r="B20" s="155" t="s">
        <v>153</v>
      </c>
      <c r="C20" s="158" t="s">
        <v>154</v>
      </c>
      <c r="D20" s="21">
        <v>16.4</v>
      </c>
      <c r="E20" s="7">
        <f t="shared" si="0"/>
        <v>288</v>
      </c>
      <c r="F20" s="3">
        <v>1.33</v>
      </c>
      <c r="G20" s="24">
        <f t="shared" si="1"/>
        <v>270</v>
      </c>
      <c r="H20" s="3">
        <v>8.86</v>
      </c>
      <c r="I20" s="24">
        <f t="shared" si="2"/>
        <v>417</v>
      </c>
      <c r="J20" s="3">
        <v>3.69</v>
      </c>
      <c r="K20" s="24">
        <f t="shared" si="3"/>
        <v>158</v>
      </c>
      <c r="L20" s="8">
        <v>2</v>
      </c>
      <c r="M20" s="21">
        <v>29.1</v>
      </c>
      <c r="N20" s="7">
        <f t="shared" si="4"/>
        <v>333</v>
      </c>
      <c r="O20" s="9"/>
      <c r="P20" s="10">
        <f t="shared" si="5"/>
        <v>1466</v>
      </c>
      <c r="Q20" s="50"/>
      <c r="R20" s="116"/>
      <c r="S20" s="127" t="str">
        <f t="shared" si="6"/>
        <v>Sebastian Fallowfield</v>
      </c>
    </row>
    <row r="21" spans="1:19" ht="12.75" customHeight="1">
      <c r="A21" s="127">
        <v>8</v>
      </c>
      <c r="B21" s="151" t="s">
        <v>125</v>
      </c>
      <c r="C21" s="159" t="s">
        <v>122</v>
      </c>
      <c r="D21" s="21">
        <v>17.8</v>
      </c>
      <c r="E21" s="7">
        <f t="shared" si="0"/>
        <v>195</v>
      </c>
      <c r="F21" s="3">
        <v>1.24</v>
      </c>
      <c r="G21" s="24">
        <f t="shared" si="1"/>
        <v>212</v>
      </c>
      <c r="H21" s="3">
        <v>9.74</v>
      </c>
      <c r="I21" s="24">
        <f t="shared" si="2"/>
        <v>470</v>
      </c>
      <c r="J21" s="3">
        <v>3.48</v>
      </c>
      <c r="K21" s="24">
        <f t="shared" si="3"/>
        <v>127</v>
      </c>
      <c r="L21" s="8">
        <v>2</v>
      </c>
      <c r="M21" s="21">
        <v>22.5</v>
      </c>
      <c r="N21" s="7">
        <f t="shared" si="4"/>
        <v>417</v>
      </c>
      <c r="O21" s="9"/>
      <c r="P21" s="10">
        <f t="shared" si="5"/>
        <v>1421</v>
      </c>
      <c r="Q21" s="50"/>
      <c r="R21" s="116"/>
      <c r="S21" s="127" t="str">
        <f t="shared" si="6"/>
        <v>Tom Simpson</v>
      </c>
    </row>
    <row r="22" spans="1:19" ht="13.5" customHeight="1">
      <c r="A22" s="127">
        <v>25</v>
      </c>
      <c r="B22" s="151" t="s">
        <v>178</v>
      </c>
      <c r="C22" s="158" t="s">
        <v>182</v>
      </c>
      <c r="D22" s="21">
        <v>15.5</v>
      </c>
      <c r="E22" s="7">
        <f t="shared" si="0"/>
        <v>356</v>
      </c>
      <c r="F22" s="3">
        <v>1.33</v>
      </c>
      <c r="G22" s="24">
        <f t="shared" si="1"/>
        <v>270</v>
      </c>
      <c r="H22" s="3">
        <v>6.35</v>
      </c>
      <c r="I22" s="24">
        <f t="shared" si="2"/>
        <v>269</v>
      </c>
      <c r="J22" s="3">
        <v>3.74</v>
      </c>
      <c r="K22" s="24">
        <f t="shared" si="3"/>
        <v>165</v>
      </c>
      <c r="L22" s="8">
        <v>2</v>
      </c>
      <c r="M22" s="21">
        <v>33.4</v>
      </c>
      <c r="N22" s="7">
        <f t="shared" si="4"/>
        <v>283</v>
      </c>
      <c r="O22" s="9"/>
      <c r="P22" s="10">
        <f t="shared" si="5"/>
        <v>1343</v>
      </c>
      <c r="Q22" s="50"/>
      <c r="R22" s="116"/>
      <c r="S22" s="127" t="str">
        <f t="shared" si="6"/>
        <v>Peter Riepma</v>
      </c>
    </row>
    <row r="23" spans="1:19" ht="12.75" customHeight="1">
      <c r="A23" s="127">
        <v>20</v>
      </c>
      <c r="B23" s="155" t="s">
        <v>162</v>
      </c>
      <c r="C23" s="158" t="s">
        <v>163</v>
      </c>
      <c r="D23" s="21">
        <v>15.9</v>
      </c>
      <c r="E23" s="7">
        <f t="shared" si="0"/>
        <v>325</v>
      </c>
      <c r="F23" s="3">
        <v>1.38</v>
      </c>
      <c r="G23" s="24">
        <f t="shared" si="1"/>
        <v>303</v>
      </c>
      <c r="H23" s="3">
        <v>7.07</v>
      </c>
      <c r="I23" s="24">
        <f t="shared" si="2"/>
        <v>311</v>
      </c>
      <c r="J23" s="3">
        <v>4.14</v>
      </c>
      <c r="K23" s="24">
        <f t="shared" si="3"/>
        <v>229</v>
      </c>
      <c r="L23" s="8">
        <v>2</v>
      </c>
      <c r="M23" s="21">
        <v>49.2</v>
      </c>
      <c r="N23" s="7">
        <f t="shared" si="4"/>
        <v>131</v>
      </c>
      <c r="O23" s="9"/>
      <c r="P23" s="10">
        <f t="shared" si="5"/>
        <v>1299</v>
      </c>
      <c r="Q23" s="50"/>
      <c r="R23" s="116"/>
      <c r="S23" s="127" t="str">
        <f t="shared" si="6"/>
        <v>Devlin Brant</v>
      </c>
    </row>
    <row r="24" spans="1:19" ht="12.75" customHeight="1">
      <c r="A24" s="127">
        <v>29</v>
      </c>
      <c r="B24" s="151" t="s">
        <v>181</v>
      </c>
      <c r="C24" s="158" t="s">
        <v>182</v>
      </c>
      <c r="D24" s="21">
        <v>16.3</v>
      </c>
      <c r="E24" s="7">
        <f t="shared" si="0"/>
        <v>295</v>
      </c>
      <c r="F24" s="3">
        <v>1.33</v>
      </c>
      <c r="G24" s="24">
        <f t="shared" si="1"/>
        <v>270</v>
      </c>
      <c r="H24" s="3">
        <v>11.28</v>
      </c>
      <c r="I24" s="24">
        <f t="shared" si="2"/>
        <v>563</v>
      </c>
      <c r="J24" s="3">
        <v>3.62</v>
      </c>
      <c r="K24" s="24">
        <f t="shared" si="3"/>
        <v>147</v>
      </c>
      <c r="L24" s="8">
        <v>0</v>
      </c>
      <c r="M24" s="21">
        <v>0</v>
      </c>
      <c r="N24" s="7">
        <f t="shared" si="4"/>
        <v>0</v>
      </c>
      <c r="O24" s="9"/>
      <c r="P24" s="10">
        <f t="shared" si="5"/>
        <v>1275</v>
      </c>
      <c r="Q24" s="50"/>
      <c r="R24" s="116"/>
      <c r="S24" s="127" t="str">
        <f t="shared" si="6"/>
        <v>Connor Aldred</v>
      </c>
    </row>
    <row r="25" spans="1:19" ht="13.5" customHeight="1">
      <c r="A25" s="127">
        <v>24</v>
      </c>
      <c r="B25" s="151" t="s">
        <v>177</v>
      </c>
      <c r="C25" s="158" t="s">
        <v>182</v>
      </c>
      <c r="D25" s="21">
        <v>17.3</v>
      </c>
      <c r="E25" s="7">
        <f t="shared" si="0"/>
        <v>226</v>
      </c>
      <c r="F25" s="3">
        <v>1.33</v>
      </c>
      <c r="G25" s="24">
        <f t="shared" si="1"/>
        <v>270</v>
      </c>
      <c r="H25" s="3">
        <v>8.25</v>
      </c>
      <c r="I25" s="24">
        <f t="shared" si="2"/>
        <v>381</v>
      </c>
      <c r="J25" s="3">
        <v>3.7</v>
      </c>
      <c r="K25" s="24">
        <f t="shared" si="3"/>
        <v>159</v>
      </c>
      <c r="L25" s="8">
        <v>2</v>
      </c>
      <c r="M25" s="21">
        <v>37.9</v>
      </c>
      <c r="N25" s="7">
        <f t="shared" si="4"/>
        <v>234</v>
      </c>
      <c r="O25" s="9"/>
      <c r="P25" s="10">
        <f t="shared" si="5"/>
        <v>1270</v>
      </c>
      <c r="Q25" s="50"/>
      <c r="R25" s="116"/>
      <c r="S25" s="127" t="str">
        <f t="shared" si="6"/>
        <v>Joel Bishop</v>
      </c>
    </row>
    <row r="26" spans="1:19" ht="12.75" customHeight="1">
      <c r="A26" s="127">
        <v>11</v>
      </c>
      <c r="B26" s="153" t="s">
        <v>130</v>
      </c>
      <c r="C26" s="153" t="s">
        <v>129</v>
      </c>
      <c r="D26" s="21">
        <v>14.9</v>
      </c>
      <c r="E26" s="7">
        <f t="shared" si="0"/>
        <v>405</v>
      </c>
      <c r="F26" s="3">
        <v>1.3</v>
      </c>
      <c r="G26" s="24">
        <f t="shared" si="1"/>
        <v>250</v>
      </c>
      <c r="H26" s="3">
        <v>6.52</v>
      </c>
      <c r="I26" s="24">
        <f t="shared" si="2"/>
        <v>279</v>
      </c>
      <c r="J26" s="3">
        <v>3.6</v>
      </c>
      <c r="K26" s="24">
        <f t="shared" si="3"/>
        <v>145</v>
      </c>
      <c r="L26" s="8">
        <v>2</v>
      </c>
      <c r="M26" s="21">
        <v>49.7</v>
      </c>
      <c r="N26" s="7">
        <f t="shared" si="4"/>
        <v>127</v>
      </c>
      <c r="O26" s="9"/>
      <c r="P26" s="10">
        <f t="shared" si="5"/>
        <v>1206</v>
      </c>
      <c r="Q26" s="50"/>
      <c r="R26" s="116"/>
      <c r="S26" s="127" t="str">
        <f t="shared" si="6"/>
        <v>Tamer Sonifu</v>
      </c>
    </row>
    <row r="27" spans="1:19" ht="13.5" customHeight="1">
      <c r="A27" s="127">
        <v>9</v>
      </c>
      <c r="B27" s="151" t="s">
        <v>128</v>
      </c>
      <c r="C27" s="151" t="s">
        <v>129</v>
      </c>
      <c r="D27" s="21">
        <v>17.3</v>
      </c>
      <c r="E27" s="7">
        <f t="shared" si="0"/>
        <v>226</v>
      </c>
      <c r="F27" s="3">
        <v>1.27</v>
      </c>
      <c r="G27" s="24">
        <f t="shared" si="1"/>
        <v>231</v>
      </c>
      <c r="H27" s="3">
        <v>5.97</v>
      </c>
      <c r="I27" s="24">
        <f t="shared" si="2"/>
        <v>247</v>
      </c>
      <c r="J27" s="3">
        <v>3.7</v>
      </c>
      <c r="K27" s="24">
        <f t="shared" si="3"/>
        <v>159</v>
      </c>
      <c r="L27" s="8">
        <v>2</v>
      </c>
      <c r="M27" s="21">
        <v>31.5</v>
      </c>
      <c r="N27" s="7">
        <f t="shared" si="4"/>
        <v>304</v>
      </c>
      <c r="O27" s="9"/>
      <c r="P27" s="10">
        <f t="shared" si="5"/>
        <v>1167</v>
      </c>
      <c r="Q27" s="50"/>
      <c r="R27" s="116"/>
      <c r="S27" s="127" t="str">
        <f t="shared" si="6"/>
        <v>Jordan Raiwe</v>
      </c>
    </row>
    <row r="28" spans="1:19" ht="12.75" customHeight="1">
      <c r="A28" s="128">
        <v>12</v>
      </c>
      <c r="B28" s="151" t="s">
        <v>131</v>
      </c>
      <c r="C28" s="151" t="s">
        <v>129</v>
      </c>
      <c r="D28" s="21">
        <v>16.4</v>
      </c>
      <c r="E28" s="7">
        <f t="shared" si="0"/>
        <v>288</v>
      </c>
      <c r="F28" s="3">
        <v>1.33</v>
      </c>
      <c r="G28" s="24">
        <f t="shared" si="1"/>
        <v>270</v>
      </c>
      <c r="H28" s="3">
        <v>6.57</v>
      </c>
      <c r="I28" s="24">
        <f t="shared" si="2"/>
        <v>282</v>
      </c>
      <c r="J28" s="3">
        <v>3.52</v>
      </c>
      <c r="K28" s="24">
        <f t="shared" si="3"/>
        <v>133</v>
      </c>
      <c r="L28" s="8">
        <v>0</v>
      </c>
      <c r="M28" s="21">
        <v>0</v>
      </c>
      <c r="N28" s="7">
        <f t="shared" si="4"/>
        <v>0</v>
      </c>
      <c r="O28" s="9"/>
      <c r="P28" s="10">
        <f t="shared" si="5"/>
        <v>973</v>
      </c>
      <c r="Q28" s="50"/>
      <c r="R28" s="116"/>
      <c r="S28" s="127" t="str">
        <f t="shared" si="6"/>
        <v>Hayden Van Doren</v>
      </c>
    </row>
    <row r="29" spans="1:19" ht="13.5" customHeight="1" thickBot="1">
      <c r="A29" s="6">
        <v>22</v>
      </c>
      <c r="B29" s="151" t="s">
        <v>176</v>
      </c>
      <c r="C29" s="153" t="s">
        <v>182</v>
      </c>
      <c r="D29" s="21">
        <v>0</v>
      </c>
      <c r="E29" s="7">
        <f t="shared" si="0"/>
        <v>0</v>
      </c>
      <c r="F29" s="3">
        <v>1.03</v>
      </c>
      <c r="G29" s="24">
        <f t="shared" si="1"/>
        <v>96</v>
      </c>
      <c r="H29" s="3">
        <v>7.45</v>
      </c>
      <c r="I29" s="24">
        <f t="shared" si="2"/>
        <v>334</v>
      </c>
      <c r="J29" s="3">
        <v>3.55</v>
      </c>
      <c r="K29" s="24">
        <f t="shared" si="3"/>
        <v>137</v>
      </c>
      <c r="L29" s="8">
        <v>2</v>
      </c>
      <c r="M29" s="21">
        <v>32.4</v>
      </c>
      <c r="N29" s="7">
        <f t="shared" si="4"/>
        <v>294</v>
      </c>
      <c r="O29" s="13"/>
      <c r="P29" s="10">
        <f t="shared" si="5"/>
        <v>861</v>
      </c>
      <c r="Q29" s="50"/>
      <c r="R29" s="116"/>
      <c r="S29" s="127" t="str">
        <f t="shared" si="6"/>
        <v>Thomas Share</v>
      </c>
    </row>
    <row r="30" spans="1:19" ht="13.5" customHeight="1" thickBot="1">
      <c r="A30" s="6">
        <v>28</v>
      </c>
      <c r="B30" s="151" t="s">
        <v>221</v>
      </c>
      <c r="C30" s="151" t="s">
        <v>182</v>
      </c>
      <c r="D30" s="21">
        <v>20.3</v>
      </c>
      <c r="E30" s="7">
        <f t="shared" si="0"/>
        <v>72</v>
      </c>
      <c r="F30" s="3">
        <v>1.03</v>
      </c>
      <c r="G30" s="24">
        <f t="shared" si="1"/>
        <v>96</v>
      </c>
      <c r="H30" s="3">
        <v>7.62</v>
      </c>
      <c r="I30" s="24">
        <f t="shared" si="2"/>
        <v>344</v>
      </c>
      <c r="J30" s="3">
        <v>3.57</v>
      </c>
      <c r="K30" s="24">
        <f t="shared" si="3"/>
        <v>140</v>
      </c>
      <c r="L30" s="8">
        <v>2</v>
      </c>
      <c r="M30" s="21">
        <v>48.1</v>
      </c>
      <c r="N30" s="7">
        <f t="shared" si="4"/>
        <v>140</v>
      </c>
      <c r="O30" s="13"/>
      <c r="P30" s="10">
        <f t="shared" si="5"/>
        <v>792</v>
      </c>
      <c r="Q30" s="50"/>
      <c r="R30" s="116"/>
      <c r="S30" s="127" t="str">
        <f t="shared" si="6"/>
        <v>Ronan Measor</v>
      </c>
    </row>
    <row r="31" spans="1:19" ht="13.5" customHeight="1" thickBot="1">
      <c r="A31" s="127">
        <v>13</v>
      </c>
      <c r="B31" s="151" t="s">
        <v>150</v>
      </c>
      <c r="C31" s="153" t="s">
        <v>154</v>
      </c>
      <c r="D31" s="21">
        <v>0</v>
      </c>
      <c r="E31" s="7">
        <f t="shared" si="0"/>
        <v>0</v>
      </c>
      <c r="F31" s="3">
        <v>0</v>
      </c>
      <c r="G31" s="24">
        <f t="shared" si="1"/>
        <v>0</v>
      </c>
      <c r="H31" s="3">
        <v>0</v>
      </c>
      <c r="I31" s="24">
        <f t="shared" si="2"/>
        <v>0</v>
      </c>
      <c r="J31" s="3">
        <v>0</v>
      </c>
      <c r="K31" s="24">
        <f t="shared" si="3"/>
        <v>0</v>
      </c>
      <c r="L31" s="8">
        <v>0</v>
      </c>
      <c r="M31" s="21">
        <v>0</v>
      </c>
      <c r="N31" s="7">
        <f t="shared" si="4"/>
        <v>0</v>
      </c>
      <c r="O31" s="13"/>
      <c r="P31" s="10">
        <f t="shared" si="5"/>
        <v>0</v>
      </c>
      <c r="Q31" s="50"/>
      <c r="R31" s="116"/>
      <c r="S31" s="127" t="str">
        <f t="shared" si="6"/>
        <v>Oludara Odunlami</v>
      </c>
    </row>
    <row r="32" spans="1:19" ht="13.5" customHeight="1" thickBot="1">
      <c r="A32" s="127"/>
      <c r="B32" s="151"/>
      <c r="C32" s="151"/>
      <c r="D32" s="21">
        <v>0</v>
      </c>
      <c r="E32" s="7">
        <f t="shared" si="0"/>
        <v>0</v>
      </c>
      <c r="F32" s="3">
        <v>0</v>
      </c>
      <c r="G32" s="24">
        <f t="shared" si="1"/>
        <v>0</v>
      </c>
      <c r="H32" s="3">
        <v>0</v>
      </c>
      <c r="I32" s="24">
        <f t="shared" si="2"/>
        <v>0</v>
      </c>
      <c r="J32" s="3">
        <v>0</v>
      </c>
      <c r="K32" s="24">
        <f t="shared" si="3"/>
        <v>0</v>
      </c>
      <c r="L32" s="8">
        <v>0</v>
      </c>
      <c r="M32" s="21">
        <v>0</v>
      </c>
      <c r="N32" s="7">
        <f t="shared" si="4"/>
        <v>0</v>
      </c>
      <c r="O32" s="13"/>
      <c r="P32" s="10">
        <f t="shared" si="5"/>
        <v>0</v>
      </c>
      <c r="Q32" s="50"/>
      <c r="R32" s="116"/>
      <c r="S32" s="127">
        <f t="shared" si="6"/>
        <v>0</v>
      </c>
    </row>
    <row r="33" spans="1:19" ht="13.5" customHeight="1" thickBot="1">
      <c r="A33" s="6"/>
      <c r="B33" s="151"/>
      <c r="C33" s="151"/>
      <c r="D33" s="21">
        <v>0</v>
      </c>
      <c r="E33" s="7">
        <f t="shared" si="0"/>
        <v>0</v>
      </c>
      <c r="F33" s="3">
        <v>0</v>
      </c>
      <c r="G33" s="24">
        <f t="shared" si="1"/>
        <v>0</v>
      </c>
      <c r="H33" s="3">
        <v>0</v>
      </c>
      <c r="I33" s="24">
        <f t="shared" si="2"/>
        <v>0</v>
      </c>
      <c r="J33" s="3">
        <v>0</v>
      </c>
      <c r="K33" s="24">
        <f t="shared" si="3"/>
        <v>0</v>
      </c>
      <c r="L33" s="8">
        <v>0</v>
      </c>
      <c r="M33" s="21">
        <v>0</v>
      </c>
      <c r="N33" s="7">
        <f t="shared" si="4"/>
        <v>0</v>
      </c>
      <c r="O33" s="13"/>
      <c r="P33" s="10">
        <f t="shared" si="5"/>
        <v>0</v>
      </c>
      <c r="Q33" s="50"/>
      <c r="R33" s="116"/>
      <c r="S33" s="127">
        <f t="shared" si="6"/>
        <v>0</v>
      </c>
    </row>
    <row r="34" spans="1:19" ht="13.5" customHeight="1" thickBot="1">
      <c r="A34" s="6"/>
      <c r="B34" s="6"/>
      <c r="C34" s="6"/>
      <c r="D34" s="21">
        <v>0</v>
      </c>
      <c r="E34" s="7">
        <f t="shared" si="0"/>
        <v>0</v>
      </c>
      <c r="F34" s="3">
        <v>0</v>
      </c>
      <c r="G34" s="24">
        <f t="shared" si="1"/>
        <v>0</v>
      </c>
      <c r="H34" s="3">
        <v>0</v>
      </c>
      <c r="I34" s="24">
        <f t="shared" si="2"/>
        <v>0</v>
      </c>
      <c r="J34" s="3">
        <v>0</v>
      </c>
      <c r="K34" s="24">
        <f t="shared" si="3"/>
        <v>0</v>
      </c>
      <c r="L34" s="8">
        <v>0</v>
      </c>
      <c r="M34" s="21">
        <v>0</v>
      </c>
      <c r="N34" s="7">
        <f t="shared" si="4"/>
        <v>0</v>
      </c>
      <c r="O34" s="13"/>
      <c r="P34" s="10">
        <f t="shared" si="5"/>
        <v>0</v>
      </c>
      <c r="Q34" s="50"/>
      <c r="R34" s="116"/>
      <c r="S34" s="127">
        <f t="shared" si="6"/>
        <v>0</v>
      </c>
    </row>
    <row r="35" spans="1:19" ht="13.5" customHeight="1" thickBot="1">
      <c r="A35" s="6"/>
      <c r="B35" s="6"/>
      <c r="C35" s="6"/>
      <c r="D35" s="21">
        <v>0</v>
      </c>
      <c r="E35" s="7">
        <f t="shared" si="0"/>
        <v>0</v>
      </c>
      <c r="F35" s="3">
        <v>0</v>
      </c>
      <c r="G35" s="24">
        <f t="shared" si="1"/>
        <v>0</v>
      </c>
      <c r="H35" s="3">
        <v>0</v>
      </c>
      <c r="I35" s="24">
        <f t="shared" si="2"/>
        <v>0</v>
      </c>
      <c r="J35" s="3">
        <v>0</v>
      </c>
      <c r="K35" s="24">
        <f t="shared" si="3"/>
        <v>0</v>
      </c>
      <c r="L35" s="8">
        <v>0</v>
      </c>
      <c r="M35" s="21">
        <v>0</v>
      </c>
      <c r="N35" s="7">
        <f t="shared" si="4"/>
        <v>0</v>
      </c>
      <c r="O35" s="13"/>
      <c r="P35" s="10">
        <f t="shared" si="5"/>
        <v>0</v>
      </c>
      <c r="Q35" s="50"/>
      <c r="R35" s="116"/>
      <c r="S35" s="127">
        <f t="shared" si="6"/>
        <v>0</v>
      </c>
    </row>
    <row r="36" spans="1:19" ht="13.5" thickBot="1">
      <c r="A36" s="6"/>
      <c r="B36" s="6">
        <v>23</v>
      </c>
      <c r="C36" s="12"/>
      <c r="D36" s="21">
        <v>0</v>
      </c>
      <c r="E36" s="7">
        <f t="shared" si="0"/>
        <v>0</v>
      </c>
      <c r="F36" s="3">
        <v>0</v>
      </c>
      <c r="G36" s="24">
        <f t="shared" si="1"/>
        <v>0</v>
      </c>
      <c r="H36" s="3">
        <v>0</v>
      </c>
      <c r="I36" s="24">
        <f t="shared" si="2"/>
        <v>0</v>
      </c>
      <c r="J36" s="3">
        <v>0</v>
      </c>
      <c r="K36" s="24">
        <f t="shared" si="3"/>
        <v>0</v>
      </c>
      <c r="L36" s="8">
        <v>0</v>
      </c>
      <c r="M36" s="21">
        <v>0</v>
      </c>
      <c r="N36" s="7">
        <f t="shared" si="4"/>
        <v>0</v>
      </c>
      <c r="O36" s="13"/>
      <c r="P36" s="10">
        <f t="shared" si="5"/>
        <v>0</v>
      </c>
      <c r="Q36" s="50"/>
      <c r="R36" s="116"/>
      <c r="S36" s="127">
        <f t="shared" si="6"/>
        <v>23</v>
      </c>
    </row>
    <row r="37" spans="1:19" ht="13.5" thickBot="1">
      <c r="A37" s="6"/>
      <c r="B37" s="6"/>
      <c r="C37" s="6"/>
      <c r="D37" s="21">
        <v>0</v>
      </c>
      <c r="E37" s="7">
        <f t="shared" si="0"/>
        <v>0</v>
      </c>
      <c r="F37" s="3">
        <v>0</v>
      </c>
      <c r="G37" s="24">
        <f t="shared" si="1"/>
        <v>0</v>
      </c>
      <c r="H37" s="3">
        <v>0</v>
      </c>
      <c r="I37" s="24">
        <f t="shared" si="2"/>
        <v>0</v>
      </c>
      <c r="J37" s="3">
        <v>0</v>
      </c>
      <c r="K37" s="24">
        <f t="shared" si="3"/>
        <v>0</v>
      </c>
      <c r="L37" s="8">
        <v>0</v>
      </c>
      <c r="M37" s="21">
        <v>0</v>
      </c>
      <c r="N37" s="7">
        <f t="shared" si="4"/>
        <v>0</v>
      </c>
      <c r="O37" s="13"/>
      <c r="P37" s="10">
        <f t="shared" si="5"/>
        <v>0</v>
      </c>
      <c r="Q37" s="50"/>
      <c r="R37" s="116"/>
      <c r="S37" s="127">
        <f t="shared" si="6"/>
        <v>0</v>
      </c>
    </row>
    <row r="38" spans="1:19" ht="13.5" thickBot="1">
      <c r="A38" s="6"/>
      <c r="B38" s="6"/>
      <c r="C38" s="6"/>
      <c r="D38" s="21">
        <v>0</v>
      </c>
      <c r="E38" s="7">
        <f t="shared" si="0"/>
        <v>0</v>
      </c>
      <c r="F38" s="3">
        <v>0</v>
      </c>
      <c r="G38" s="24">
        <f t="shared" si="1"/>
        <v>0</v>
      </c>
      <c r="H38" s="3">
        <v>0</v>
      </c>
      <c r="I38" s="24">
        <f t="shared" si="2"/>
        <v>0</v>
      </c>
      <c r="J38" s="3">
        <v>0</v>
      </c>
      <c r="K38" s="24">
        <f t="shared" si="3"/>
        <v>0</v>
      </c>
      <c r="L38" s="8">
        <v>0</v>
      </c>
      <c r="M38" s="21">
        <v>0</v>
      </c>
      <c r="N38" s="7">
        <f t="shared" si="4"/>
        <v>0</v>
      </c>
      <c r="O38" s="13"/>
      <c r="P38" s="10">
        <f t="shared" si="5"/>
        <v>0</v>
      </c>
      <c r="Q38" s="50"/>
      <c r="R38" s="116"/>
      <c r="S38" s="127">
        <f t="shared" si="6"/>
        <v>0</v>
      </c>
    </row>
    <row r="39" spans="1:19" ht="13.5" thickBot="1">
      <c r="A39" s="6"/>
      <c r="B39" s="6"/>
      <c r="C39" s="6"/>
      <c r="D39" s="21">
        <v>0</v>
      </c>
      <c r="E39" s="7">
        <f t="shared" si="0"/>
        <v>0</v>
      </c>
      <c r="F39" s="3">
        <v>0</v>
      </c>
      <c r="G39" s="24">
        <f t="shared" si="1"/>
        <v>0</v>
      </c>
      <c r="H39" s="3">
        <v>0</v>
      </c>
      <c r="I39" s="24">
        <f t="shared" si="2"/>
        <v>0</v>
      </c>
      <c r="J39" s="3">
        <v>0</v>
      </c>
      <c r="K39" s="24">
        <f t="shared" si="3"/>
        <v>0</v>
      </c>
      <c r="L39" s="8">
        <v>0</v>
      </c>
      <c r="M39" s="21">
        <v>0</v>
      </c>
      <c r="N39" s="7">
        <f t="shared" si="4"/>
        <v>0</v>
      </c>
      <c r="O39" s="13"/>
      <c r="P39" s="10">
        <f t="shared" si="5"/>
        <v>0</v>
      </c>
      <c r="Q39" s="50"/>
      <c r="R39" s="116"/>
      <c r="S39" s="127">
        <f t="shared" si="6"/>
        <v>0</v>
      </c>
    </row>
    <row r="40" spans="1:19" ht="13.5" thickBot="1">
      <c r="A40" s="6"/>
      <c r="B40" s="6"/>
      <c r="C40" s="6"/>
      <c r="D40" s="21">
        <v>0</v>
      </c>
      <c r="E40" s="7">
        <f t="shared" si="0"/>
        <v>0</v>
      </c>
      <c r="F40" s="3">
        <v>0</v>
      </c>
      <c r="G40" s="24">
        <f t="shared" si="1"/>
        <v>0</v>
      </c>
      <c r="H40" s="3">
        <v>0</v>
      </c>
      <c r="I40" s="24">
        <f t="shared" si="2"/>
        <v>0</v>
      </c>
      <c r="J40" s="3">
        <v>0</v>
      </c>
      <c r="K40" s="24">
        <f t="shared" si="3"/>
        <v>0</v>
      </c>
      <c r="L40" s="8">
        <v>0</v>
      </c>
      <c r="M40" s="21">
        <v>0</v>
      </c>
      <c r="N40" s="7">
        <f t="shared" si="4"/>
        <v>0</v>
      </c>
      <c r="O40" s="13"/>
      <c r="P40" s="10">
        <f t="shared" si="5"/>
        <v>0</v>
      </c>
      <c r="Q40" s="50"/>
      <c r="R40" s="116"/>
      <c r="S40" s="127">
        <f t="shared" si="6"/>
        <v>0</v>
      </c>
    </row>
    <row r="41" spans="1:19" ht="13.5" thickBot="1">
      <c r="A41" s="6"/>
      <c r="B41" s="6"/>
      <c r="C41" s="12"/>
      <c r="D41" s="21">
        <v>0</v>
      </c>
      <c r="E41" s="7">
        <f t="shared" si="0"/>
        <v>0</v>
      </c>
      <c r="F41" s="3">
        <v>0</v>
      </c>
      <c r="G41" s="24">
        <f t="shared" si="1"/>
        <v>0</v>
      </c>
      <c r="H41" s="3">
        <v>0</v>
      </c>
      <c r="I41" s="24">
        <f t="shared" si="2"/>
        <v>0</v>
      </c>
      <c r="J41" s="3">
        <v>0</v>
      </c>
      <c r="K41" s="24">
        <f t="shared" si="3"/>
        <v>0</v>
      </c>
      <c r="L41" s="8">
        <v>0</v>
      </c>
      <c r="M41" s="21">
        <v>0</v>
      </c>
      <c r="N41" s="7">
        <f t="shared" si="4"/>
        <v>0</v>
      </c>
      <c r="O41" s="13"/>
      <c r="P41" s="10">
        <f t="shared" si="5"/>
        <v>0</v>
      </c>
      <c r="Q41" s="50"/>
      <c r="R41" s="116"/>
      <c r="S41" s="127">
        <f t="shared" si="6"/>
        <v>0</v>
      </c>
    </row>
    <row r="42" spans="1:19" ht="13.5" thickBot="1">
      <c r="A42" s="6"/>
      <c r="B42" s="6"/>
      <c r="C42" s="6"/>
      <c r="D42" s="21">
        <v>0</v>
      </c>
      <c r="E42" s="7">
        <f aca="true" t="shared" si="7" ref="E42:E59">IF(D42=0,0,TRUNC(7.399*((23.76-D42)^1.835)))</f>
        <v>0</v>
      </c>
      <c r="F42" s="3">
        <v>0</v>
      </c>
      <c r="G42" s="24">
        <f aca="true" t="shared" si="8" ref="G42:G59">IF(F42=0,0,TRUNC(0.8465*(((F42*100)-75)^1.42)))</f>
        <v>0</v>
      </c>
      <c r="H42" s="3">
        <v>0</v>
      </c>
      <c r="I42" s="24">
        <f aca="true" t="shared" si="9" ref="I42:I59">IF(H42=0,0,TRUNC(51.39*((H42-1.5)^1.05)))</f>
        <v>0</v>
      </c>
      <c r="J42" s="3">
        <v>0</v>
      </c>
      <c r="K42" s="24">
        <f aca="true" t="shared" si="10" ref="K42:K59">IF(J42=0,0,TRUNC(0.14354*(((J42*100)-220)^1.4)))</f>
        <v>0</v>
      </c>
      <c r="L42" s="8">
        <v>0</v>
      </c>
      <c r="M42" s="21">
        <v>0</v>
      </c>
      <c r="N42" s="7">
        <f aca="true" t="shared" si="11" ref="N42:N59">IF(L42+M42=0,0,TRUNC(0.232*((200-(L42*60+M42))^1.85)))</f>
        <v>0</v>
      </c>
      <c r="O42" s="13"/>
      <c r="P42" s="10">
        <f aca="true" t="shared" si="12" ref="P42:P59">SUM(E42,G42,I42,K42,N42)</f>
        <v>0</v>
      </c>
      <c r="Q42" s="50"/>
      <c r="R42" s="116"/>
      <c r="S42" s="127">
        <f t="shared" si="6"/>
        <v>0</v>
      </c>
    </row>
    <row r="43" spans="1:19" ht="13.5" thickBot="1">
      <c r="A43" s="6"/>
      <c r="B43" s="6"/>
      <c r="C43" s="6"/>
      <c r="D43" s="21">
        <v>0</v>
      </c>
      <c r="E43" s="7">
        <f t="shared" si="7"/>
        <v>0</v>
      </c>
      <c r="F43" s="3">
        <v>0</v>
      </c>
      <c r="G43" s="24">
        <f t="shared" si="8"/>
        <v>0</v>
      </c>
      <c r="H43" s="3">
        <v>0</v>
      </c>
      <c r="I43" s="24">
        <f t="shared" si="9"/>
        <v>0</v>
      </c>
      <c r="J43" s="3">
        <v>0</v>
      </c>
      <c r="K43" s="24">
        <f t="shared" si="10"/>
        <v>0</v>
      </c>
      <c r="L43" s="8">
        <v>0</v>
      </c>
      <c r="M43" s="21">
        <v>0</v>
      </c>
      <c r="N43" s="7">
        <f t="shared" si="11"/>
        <v>0</v>
      </c>
      <c r="O43" s="13"/>
      <c r="P43" s="10">
        <f t="shared" si="12"/>
        <v>0</v>
      </c>
      <c r="Q43" s="50"/>
      <c r="R43" s="116"/>
      <c r="S43" s="127">
        <f t="shared" si="6"/>
        <v>0</v>
      </c>
    </row>
    <row r="44" spans="1:19" ht="13.5" thickBot="1">
      <c r="A44" s="6"/>
      <c r="B44" s="6"/>
      <c r="C44" s="6"/>
      <c r="D44" s="21">
        <v>0</v>
      </c>
      <c r="E44" s="7">
        <f t="shared" si="7"/>
        <v>0</v>
      </c>
      <c r="F44" s="3">
        <v>0</v>
      </c>
      <c r="G44" s="24">
        <f t="shared" si="8"/>
        <v>0</v>
      </c>
      <c r="H44" s="3">
        <v>0</v>
      </c>
      <c r="I44" s="24">
        <f t="shared" si="9"/>
        <v>0</v>
      </c>
      <c r="J44" s="3">
        <v>0</v>
      </c>
      <c r="K44" s="24">
        <f t="shared" si="10"/>
        <v>0</v>
      </c>
      <c r="L44" s="8">
        <v>0</v>
      </c>
      <c r="M44" s="21">
        <v>0</v>
      </c>
      <c r="N44" s="7">
        <f t="shared" si="11"/>
        <v>0</v>
      </c>
      <c r="O44" s="13"/>
      <c r="P44" s="10">
        <f t="shared" si="12"/>
        <v>0</v>
      </c>
      <c r="Q44" s="50"/>
      <c r="R44" s="116"/>
      <c r="S44" s="127">
        <f t="shared" si="6"/>
        <v>0</v>
      </c>
    </row>
    <row r="45" spans="1:19" ht="13.5" thickBot="1">
      <c r="A45" s="6"/>
      <c r="B45" s="6"/>
      <c r="C45" s="6"/>
      <c r="D45" s="21">
        <v>0</v>
      </c>
      <c r="E45" s="7">
        <f t="shared" si="7"/>
        <v>0</v>
      </c>
      <c r="F45" s="3">
        <v>0</v>
      </c>
      <c r="G45" s="24">
        <f t="shared" si="8"/>
        <v>0</v>
      </c>
      <c r="H45" s="3">
        <v>0</v>
      </c>
      <c r="I45" s="24">
        <f t="shared" si="9"/>
        <v>0</v>
      </c>
      <c r="J45" s="3">
        <v>0</v>
      </c>
      <c r="K45" s="24">
        <f t="shared" si="10"/>
        <v>0</v>
      </c>
      <c r="L45" s="8">
        <v>0</v>
      </c>
      <c r="M45" s="21">
        <v>0</v>
      </c>
      <c r="N45" s="7">
        <f t="shared" si="11"/>
        <v>0</v>
      </c>
      <c r="O45" s="13"/>
      <c r="P45" s="10">
        <f t="shared" si="12"/>
        <v>0</v>
      </c>
      <c r="Q45" s="50"/>
      <c r="R45" s="116"/>
      <c r="S45" s="127">
        <f t="shared" si="6"/>
        <v>0</v>
      </c>
    </row>
    <row r="46" spans="1:19" ht="13.5" thickBot="1">
      <c r="A46" s="6"/>
      <c r="B46" s="135"/>
      <c r="C46" s="135"/>
      <c r="D46" s="21">
        <v>0</v>
      </c>
      <c r="E46" s="7">
        <f t="shared" si="7"/>
        <v>0</v>
      </c>
      <c r="F46" s="3">
        <v>0</v>
      </c>
      <c r="G46" s="24">
        <f t="shared" si="8"/>
        <v>0</v>
      </c>
      <c r="H46" s="3">
        <v>0</v>
      </c>
      <c r="I46" s="24">
        <f t="shared" si="9"/>
        <v>0</v>
      </c>
      <c r="J46" s="3">
        <v>0</v>
      </c>
      <c r="K46" s="24">
        <f t="shared" si="10"/>
        <v>0</v>
      </c>
      <c r="L46" s="8">
        <v>0</v>
      </c>
      <c r="M46" s="21">
        <v>0</v>
      </c>
      <c r="N46" s="7">
        <f t="shared" si="11"/>
        <v>0</v>
      </c>
      <c r="O46" s="13"/>
      <c r="P46" s="10">
        <f t="shared" si="12"/>
        <v>0</v>
      </c>
      <c r="Q46" s="50"/>
      <c r="R46" s="116"/>
      <c r="S46" s="127">
        <f t="shared" si="6"/>
        <v>0</v>
      </c>
    </row>
    <row r="47" spans="1:19" ht="13.5" thickBot="1">
      <c r="A47" s="6"/>
      <c r="B47" s="135"/>
      <c r="C47" s="135"/>
      <c r="D47" s="21">
        <v>0</v>
      </c>
      <c r="E47" s="7">
        <f t="shared" si="7"/>
        <v>0</v>
      </c>
      <c r="F47" s="3">
        <v>0</v>
      </c>
      <c r="G47" s="24">
        <f t="shared" si="8"/>
        <v>0</v>
      </c>
      <c r="H47" s="3">
        <v>0</v>
      </c>
      <c r="I47" s="24">
        <f t="shared" si="9"/>
        <v>0</v>
      </c>
      <c r="J47" s="3">
        <v>0</v>
      </c>
      <c r="K47" s="24">
        <f t="shared" si="10"/>
        <v>0</v>
      </c>
      <c r="L47" s="8">
        <v>0</v>
      </c>
      <c r="M47" s="21">
        <v>0</v>
      </c>
      <c r="N47" s="7">
        <f t="shared" si="11"/>
        <v>0</v>
      </c>
      <c r="O47" s="13"/>
      <c r="P47" s="10">
        <f t="shared" si="12"/>
        <v>0</v>
      </c>
      <c r="Q47" s="50"/>
      <c r="R47" s="116"/>
      <c r="S47" s="127">
        <f t="shared" si="6"/>
        <v>0</v>
      </c>
    </row>
    <row r="48" spans="1:19" ht="13.5" thickBot="1">
      <c r="A48" s="6"/>
      <c r="B48" s="135"/>
      <c r="C48" s="135"/>
      <c r="D48" s="21">
        <v>0</v>
      </c>
      <c r="E48" s="7">
        <f t="shared" si="7"/>
        <v>0</v>
      </c>
      <c r="F48" s="3">
        <v>0</v>
      </c>
      <c r="G48" s="24">
        <f t="shared" si="8"/>
        <v>0</v>
      </c>
      <c r="H48" s="3">
        <v>0</v>
      </c>
      <c r="I48" s="24">
        <f t="shared" si="9"/>
        <v>0</v>
      </c>
      <c r="J48" s="3">
        <v>0</v>
      </c>
      <c r="K48" s="24">
        <f t="shared" si="10"/>
        <v>0</v>
      </c>
      <c r="L48" s="8">
        <v>0</v>
      </c>
      <c r="M48" s="21">
        <v>0</v>
      </c>
      <c r="N48" s="7">
        <f t="shared" si="11"/>
        <v>0</v>
      </c>
      <c r="O48" s="13"/>
      <c r="P48" s="10">
        <f t="shared" si="12"/>
        <v>0</v>
      </c>
      <c r="Q48" s="50"/>
      <c r="R48" s="116"/>
      <c r="S48" s="127">
        <f t="shared" si="6"/>
        <v>0</v>
      </c>
    </row>
    <row r="49" spans="1:19" ht="13.5" thickBot="1">
      <c r="A49" s="6"/>
      <c r="B49" s="136"/>
      <c r="C49" s="137"/>
      <c r="D49" s="21">
        <v>0</v>
      </c>
      <c r="E49" s="7">
        <f t="shared" si="7"/>
        <v>0</v>
      </c>
      <c r="F49" s="3">
        <v>0</v>
      </c>
      <c r="G49" s="24">
        <f t="shared" si="8"/>
        <v>0</v>
      </c>
      <c r="H49" s="3">
        <v>0</v>
      </c>
      <c r="I49" s="24">
        <f t="shared" si="9"/>
        <v>0</v>
      </c>
      <c r="J49" s="3">
        <v>0</v>
      </c>
      <c r="K49" s="24">
        <f t="shared" si="10"/>
        <v>0</v>
      </c>
      <c r="L49" s="8">
        <v>0</v>
      </c>
      <c r="M49" s="21">
        <v>0</v>
      </c>
      <c r="N49" s="7">
        <f t="shared" si="11"/>
        <v>0</v>
      </c>
      <c r="O49" s="13"/>
      <c r="P49" s="10">
        <f t="shared" si="12"/>
        <v>0</v>
      </c>
      <c r="Q49" s="50"/>
      <c r="R49" s="50"/>
      <c r="S49" s="127">
        <f t="shared" si="6"/>
        <v>0</v>
      </c>
    </row>
    <row r="50" spans="1:19" ht="13.5" thickBot="1">
      <c r="A50" s="6"/>
      <c r="B50" s="136"/>
      <c r="C50" s="137"/>
      <c r="D50" s="21">
        <v>0</v>
      </c>
      <c r="E50" s="7">
        <f t="shared" si="7"/>
        <v>0</v>
      </c>
      <c r="F50" s="3">
        <v>0</v>
      </c>
      <c r="G50" s="24">
        <f t="shared" si="8"/>
        <v>0</v>
      </c>
      <c r="H50" s="3">
        <v>0</v>
      </c>
      <c r="I50" s="24">
        <f t="shared" si="9"/>
        <v>0</v>
      </c>
      <c r="J50" s="3">
        <v>0</v>
      </c>
      <c r="K50" s="24">
        <f t="shared" si="10"/>
        <v>0</v>
      </c>
      <c r="L50" s="8">
        <v>0</v>
      </c>
      <c r="M50" s="21">
        <v>0</v>
      </c>
      <c r="N50" s="7">
        <f t="shared" si="11"/>
        <v>0</v>
      </c>
      <c r="O50" s="13"/>
      <c r="P50" s="10">
        <f t="shared" si="12"/>
        <v>0</v>
      </c>
      <c r="Q50" s="50"/>
      <c r="R50" s="50"/>
      <c r="S50" s="127">
        <f t="shared" si="6"/>
        <v>0</v>
      </c>
    </row>
    <row r="51" spans="1:19" ht="13.5" thickBot="1">
      <c r="A51" s="6"/>
      <c r="B51" s="136"/>
      <c r="C51" s="137"/>
      <c r="D51" s="21">
        <v>0</v>
      </c>
      <c r="E51" s="7">
        <f t="shared" si="7"/>
        <v>0</v>
      </c>
      <c r="F51" s="3">
        <v>0</v>
      </c>
      <c r="G51" s="24">
        <f t="shared" si="8"/>
        <v>0</v>
      </c>
      <c r="H51" s="3">
        <v>0</v>
      </c>
      <c r="I51" s="24">
        <f t="shared" si="9"/>
        <v>0</v>
      </c>
      <c r="J51" s="3">
        <v>0</v>
      </c>
      <c r="K51" s="24">
        <f t="shared" si="10"/>
        <v>0</v>
      </c>
      <c r="L51" s="8">
        <v>0</v>
      </c>
      <c r="M51" s="21">
        <v>0</v>
      </c>
      <c r="N51" s="7">
        <f t="shared" si="11"/>
        <v>0</v>
      </c>
      <c r="O51" s="13"/>
      <c r="P51" s="10">
        <f t="shared" si="12"/>
        <v>0</v>
      </c>
      <c r="Q51" s="50"/>
      <c r="R51" s="50"/>
      <c r="S51" s="127">
        <f t="shared" si="6"/>
        <v>0</v>
      </c>
    </row>
    <row r="52" spans="1:19" ht="13.5" thickBot="1">
      <c r="A52" s="6"/>
      <c r="B52" s="6"/>
      <c r="C52" s="6"/>
      <c r="D52" s="21">
        <v>0</v>
      </c>
      <c r="E52" s="7">
        <f t="shared" si="7"/>
        <v>0</v>
      </c>
      <c r="F52" s="3">
        <v>0</v>
      </c>
      <c r="G52" s="24">
        <f t="shared" si="8"/>
        <v>0</v>
      </c>
      <c r="H52" s="3">
        <v>0</v>
      </c>
      <c r="I52" s="24">
        <f t="shared" si="9"/>
        <v>0</v>
      </c>
      <c r="J52" s="3">
        <v>0</v>
      </c>
      <c r="K52" s="24">
        <f t="shared" si="10"/>
        <v>0</v>
      </c>
      <c r="L52" s="8">
        <v>0</v>
      </c>
      <c r="M52" s="21">
        <v>0</v>
      </c>
      <c r="N52" s="7">
        <f t="shared" si="11"/>
        <v>0</v>
      </c>
      <c r="O52" s="13"/>
      <c r="P52" s="10">
        <f t="shared" si="12"/>
        <v>0</v>
      </c>
      <c r="Q52" s="50"/>
      <c r="R52" s="50"/>
      <c r="S52" s="127">
        <f t="shared" si="6"/>
        <v>0</v>
      </c>
    </row>
    <row r="53" spans="1:19" ht="13.5" thickBot="1">
      <c r="A53" s="6"/>
      <c r="B53" s="6"/>
      <c r="C53" s="6"/>
      <c r="D53" s="21">
        <v>0</v>
      </c>
      <c r="E53" s="7">
        <f t="shared" si="7"/>
        <v>0</v>
      </c>
      <c r="F53" s="3">
        <v>0</v>
      </c>
      <c r="G53" s="24">
        <f t="shared" si="8"/>
        <v>0</v>
      </c>
      <c r="H53" s="3">
        <v>0</v>
      </c>
      <c r="I53" s="24">
        <f t="shared" si="9"/>
        <v>0</v>
      </c>
      <c r="J53" s="3">
        <v>0</v>
      </c>
      <c r="K53" s="24">
        <f t="shared" si="10"/>
        <v>0</v>
      </c>
      <c r="L53" s="8">
        <v>0</v>
      </c>
      <c r="M53" s="21">
        <v>0</v>
      </c>
      <c r="N53" s="7">
        <f t="shared" si="11"/>
        <v>0</v>
      </c>
      <c r="O53" s="13"/>
      <c r="P53" s="10">
        <f t="shared" si="12"/>
        <v>0</v>
      </c>
      <c r="Q53" s="50"/>
      <c r="R53" s="50"/>
      <c r="S53" s="127">
        <f aca="true" t="shared" si="13" ref="S53:S59">B53</f>
        <v>0</v>
      </c>
    </row>
    <row r="54" spans="1:19" ht="13.5" thickBot="1">
      <c r="A54" s="6"/>
      <c r="B54" s="6"/>
      <c r="C54" s="6"/>
      <c r="D54" s="21">
        <v>0</v>
      </c>
      <c r="E54" s="7">
        <f t="shared" si="7"/>
        <v>0</v>
      </c>
      <c r="F54" s="3">
        <v>0</v>
      </c>
      <c r="G54" s="24">
        <f t="shared" si="8"/>
        <v>0</v>
      </c>
      <c r="H54" s="3">
        <v>0</v>
      </c>
      <c r="I54" s="24">
        <f t="shared" si="9"/>
        <v>0</v>
      </c>
      <c r="J54" s="3">
        <v>0</v>
      </c>
      <c r="K54" s="24">
        <f t="shared" si="10"/>
        <v>0</v>
      </c>
      <c r="L54" s="8">
        <v>0</v>
      </c>
      <c r="M54" s="21">
        <v>0</v>
      </c>
      <c r="N54" s="7">
        <f t="shared" si="11"/>
        <v>0</v>
      </c>
      <c r="O54" s="13"/>
      <c r="P54" s="10">
        <f t="shared" si="12"/>
        <v>0</v>
      </c>
      <c r="Q54" s="50"/>
      <c r="R54" s="50"/>
      <c r="S54" s="127">
        <f t="shared" si="13"/>
        <v>0</v>
      </c>
    </row>
    <row r="55" spans="1:19" ht="13.5" thickBot="1">
      <c r="A55" s="6"/>
      <c r="B55" s="6"/>
      <c r="C55" s="6"/>
      <c r="D55" s="21">
        <v>0</v>
      </c>
      <c r="E55" s="7">
        <f t="shared" si="7"/>
        <v>0</v>
      </c>
      <c r="F55" s="3">
        <v>0</v>
      </c>
      <c r="G55" s="24">
        <f t="shared" si="8"/>
        <v>0</v>
      </c>
      <c r="H55" s="3">
        <v>0</v>
      </c>
      <c r="I55" s="24">
        <f t="shared" si="9"/>
        <v>0</v>
      </c>
      <c r="J55" s="3">
        <v>0</v>
      </c>
      <c r="K55" s="24">
        <f t="shared" si="10"/>
        <v>0</v>
      </c>
      <c r="L55" s="8">
        <v>0</v>
      </c>
      <c r="M55" s="21">
        <v>0</v>
      </c>
      <c r="N55" s="7">
        <f t="shared" si="11"/>
        <v>0</v>
      </c>
      <c r="O55" s="13"/>
      <c r="P55" s="10">
        <f t="shared" si="12"/>
        <v>0</v>
      </c>
      <c r="Q55" s="50"/>
      <c r="R55" s="50"/>
      <c r="S55" s="127">
        <f t="shared" si="13"/>
        <v>0</v>
      </c>
    </row>
    <row r="56" spans="1:19" ht="13.5" thickBot="1">
      <c r="A56" s="6"/>
      <c r="B56" s="6"/>
      <c r="C56" s="6"/>
      <c r="D56" s="21">
        <v>0</v>
      </c>
      <c r="E56" s="7">
        <f t="shared" si="7"/>
        <v>0</v>
      </c>
      <c r="F56" s="3">
        <v>0</v>
      </c>
      <c r="G56" s="24">
        <f t="shared" si="8"/>
        <v>0</v>
      </c>
      <c r="H56" s="3">
        <v>0</v>
      </c>
      <c r="I56" s="24">
        <f t="shared" si="9"/>
        <v>0</v>
      </c>
      <c r="J56" s="3">
        <v>0</v>
      </c>
      <c r="K56" s="24">
        <f t="shared" si="10"/>
        <v>0</v>
      </c>
      <c r="L56" s="8">
        <v>0</v>
      </c>
      <c r="M56" s="21">
        <v>0</v>
      </c>
      <c r="N56" s="7">
        <f t="shared" si="11"/>
        <v>0</v>
      </c>
      <c r="O56" s="13"/>
      <c r="P56" s="10">
        <f t="shared" si="12"/>
        <v>0</v>
      </c>
      <c r="Q56" s="50"/>
      <c r="R56" s="50"/>
      <c r="S56" s="127">
        <f t="shared" si="13"/>
        <v>0</v>
      </c>
    </row>
    <row r="57" spans="1:19" ht="13.5" thickBot="1">
      <c r="A57" s="6"/>
      <c r="B57" s="6"/>
      <c r="C57" s="6"/>
      <c r="D57" s="21">
        <v>0</v>
      </c>
      <c r="E57" s="7">
        <f t="shared" si="7"/>
        <v>0</v>
      </c>
      <c r="F57" s="3">
        <v>0</v>
      </c>
      <c r="G57" s="24">
        <f t="shared" si="8"/>
        <v>0</v>
      </c>
      <c r="H57" s="3">
        <v>0</v>
      </c>
      <c r="I57" s="24">
        <f t="shared" si="9"/>
        <v>0</v>
      </c>
      <c r="J57" s="3">
        <v>0</v>
      </c>
      <c r="K57" s="24">
        <f t="shared" si="10"/>
        <v>0</v>
      </c>
      <c r="L57" s="8">
        <v>0</v>
      </c>
      <c r="M57" s="21">
        <v>0</v>
      </c>
      <c r="N57" s="7">
        <f t="shared" si="11"/>
        <v>0</v>
      </c>
      <c r="O57" s="13"/>
      <c r="P57" s="10">
        <f t="shared" si="12"/>
        <v>0</v>
      </c>
      <c r="Q57" s="50"/>
      <c r="R57" s="50"/>
      <c r="S57" s="127">
        <f t="shared" si="13"/>
        <v>0</v>
      </c>
    </row>
    <row r="58" spans="1:19" ht="13.5" thickBot="1">
      <c r="A58" s="6"/>
      <c r="B58" s="6"/>
      <c r="C58" s="6"/>
      <c r="D58" s="21">
        <v>0</v>
      </c>
      <c r="E58" s="7">
        <f t="shared" si="7"/>
        <v>0</v>
      </c>
      <c r="F58" s="3">
        <v>0</v>
      </c>
      <c r="G58" s="24">
        <f t="shared" si="8"/>
        <v>0</v>
      </c>
      <c r="H58" s="3">
        <v>0</v>
      </c>
      <c r="I58" s="24">
        <f t="shared" si="9"/>
        <v>0</v>
      </c>
      <c r="J58" s="3">
        <v>0</v>
      </c>
      <c r="K58" s="24">
        <f t="shared" si="10"/>
        <v>0</v>
      </c>
      <c r="L58" s="8">
        <v>0</v>
      </c>
      <c r="M58" s="21">
        <v>0</v>
      </c>
      <c r="N58" s="7">
        <f t="shared" si="11"/>
        <v>0</v>
      </c>
      <c r="O58" s="13"/>
      <c r="P58" s="10">
        <f t="shared" si="12"/>
        <v>0</v>
      </c>
      <c r="Q58" s="50"/>
      <c r="R58" s="50"/>
      <c r="S58" s="127">
        <f t="shared" si="13"/>
        <v>0</v>
      </c>
    </row>
    <row r="59" spans="1:19" ht="13.5" thickBot="1">
      <c r="A59" s="6"/>
      <c r="B59" s="6" t="s">
        <v>120</v>
      </c>
      <c r="C59" s="6"/>
      <c r="D59" s="21">
        <v>0</v>
      </c>
      <c r="E59" s="7">
        <f t="shared" si="7"/>
        <v>0</v>
      </c>
      <c r="F59" s="3">
        <v>0</v>
      </c>
      <c r="G59" s="24">
        <f t="shared" si="8"/>
        <v>0</v>
      </c>
      <c r="H59" s="3">
        <v>0</v>
      </c>
      <c r="I59" s="24">
        <f t="shared" si="9"/>
        <v>0</v>
      </c>
      <c r="J59" s="3">
        <v>0</v>
      </c>
      <c r="K59" s="24">
        <f t="shared" si="10"/>
        <v>0</v>
      </c>
      <c r="L59" s="8">
        <v>0</v>
      </c>
      <c r="M59" s="21">
        <v>0</v>
      </c>
      <c r="N59" s="7">
        <f t="shared" si="11"/>
        <v>0</v>
      </c>
      <c r="O59" s="13"/>
      <c r="P59" s="10">
        <f t="shared" si="12"/>
        <v>0</v>
      </c>
      <c r="Q59" s="50"/>
      <c r="R59" s="50"/>
      <c r="S59" s="127" t="str">
        <f t="shared" si="13"/>
        <v> 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5" zoomScaleNormal="75" zoomScalePageLayoutView="0" workbookViewId="0" topLeftCell="A1">
      <selection activeCell="P39" sqref="A5:P39"/>
    </sheetView>
  </sheetViews>
  <sheetFormatPr defaultColWidth="9.140625" defaultRowHeight="12.75"/>
  <cols>
    <col min="1" max="1" width="4.57421875" style="0" customWidth="1"/>
    <col min="2" max="2" width="29.14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28.421875" style="5" customWidth="1"/>
  </cols>
  <sheetData>
    <row r="2" spans="2:18" s="104" customFormat="1" ht="18">
      <c r="B2" s="96" t="s">
        <v>67</v>
      </c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3"/>
    </row>
    <row r="3" spans="1:18" ht="13.5" thickBot="1">
      <c r="A3" s="117"/>
      <c r="B3" s="6"/>
      <c r="C3" s="6"/>
      <c r="D3" s="118" t="s">
        <v>68</v>
      </c>
      <c r="E3" s="119"/>
      <c r="F3" s="120" t="s">
        <v>1</v>
      </c>
      <c r="G3" s="119"/>
      <c r="H3" s="120" t="s">
        <v>2</v>
      </c>
      <c r="I3" s="119"/>
      <c r="J3" s="120" t="s">
        <v>3</v>
      </c>
      <c r="K3" s="119"/>
      <c r="L3" s="121" t="s">
        <v>34</v>
      </c>
      <c r="M3" s="118"/>
      <c r="N3" s="160"/>
      <c r="O3" s="122"/>
      <c r="P3" s="123" t="s">
        <v>5</v>
      </c>
      <c r="Q3" s="124"/>
      <c r="R3" s="117"/>
    </row>
    <row r="4" spans="1:18" ht="13.5" thickBot="1">
      <c r="A4" s="145"/>
      <c r="B4" s="146" t="s">
        <v>118</v>
      </c>
      <c r="C4" s="146"/>
      <c r="D4" s="57" t="s">
        <v>6</v>
      </c>
      <c r="E4" s="147"/>
      <c r="F4" s="148" t="s">
        <v>7</v>
      </c>
      <c r="G4" s="147"/>
      <c r="H4" s="148"/>
      <c r="I4" s="147"/>
      <c r="J4" s="148" t="s">
        <v>7</v>
      </c>
      <c r="K4" s="147"/>
      <c r="L4" s="55" t="s">
        <v>10</v>
      </c>
      <c r="M4" s="57" t="s">
        <v>66</v>
      </c>
      <c r="N4" s="69"/>
      <c r="O4" s="122"/>
      <c r="P4" s="149" t="s">
        <v>9</v>
      </c>
      <c r="Q4" s="150"/>
      <c r="R4" s="145"/>
    </row>
    <row r="5" spans="1:18" ht="15">
      <c r="A5" s="141">
        <v>71</v>
      </c>
      <c r="B5" s="176" t="s">
        <v>200</v>
      </c>
      <c r="C5" s="178" t="s">
        <v>201</v>
      </c>
      <c r="D5" s="23">
        <v>13.8</v>
      </c>
      <c r="E5" s="24">
        <f>IF(D5=0,0,VLOOKUP(D5,Tables!$D$3:$E$152,2,TRUE))</f>
        <v>497</v>
      </c>
      <c r="F5" s="25">
        <v>1.3</v>
      </c>
      <c r="G5" s="24">
        <f aca="true" t="shared" si="0" ref="G5:G40">IF(F5=0,0,TRUNC(1.84523*(((F5*100)-75)^1.348)))</f>
        <v>409</v>
      </c>
      <c r="H5" s="25">
        <v>8.2</v>
      </c>
      <c r="I5" s="24">
        <f aca="true" t="shared" si="1" ref="I5:I40">IF(H5=0,0,TRUNC(56.0211*((H5-1.5)^1.05)))</f>
        <v>412</v>
      </c>
      <c r="J5" s="25">
        <v>4.96</v>
      </c>
      <c r="K5" s="24">
        <f aca="true" t="shared" si="2" ref="K5:K40">IF(J5=0,0,TRUNC(0.188807*(((J5*100)-210)^1.41)))</f>
        <v>548</v>
      </c>
      <c r="L5" s="142">
        <v>2</v>
      </c>
      <c r="M5" s="23">
        <v>46</v>
      </c>
      <c r="N5" s="24">
        <f aca="true" t="shared" si="3" ref="N5:N36">IF(L5+M5=0,0,TRUNC(0.11193*((254-(L5*60+M5))^1.88)))</f>
        <v>506</v>
      </c>
      <c r="O5" s="143"/>
      <c r="P5" s="30">
        <f aca="true" t="shared" si="4" ref="P5:P40">SUM(E5,G5,I5,K5,N5)</f>
        <v>2372</v>
      </c>
      <c r="Q5" s="144"/>
      <c r="R5" s="11" t="str">
        <f aca="true" t="shared" si="5" ref="R5:R45">B5</f>
        <v>Ore Adamson</v>
      </c>
    </row>
    <row r="6" spans="1:18" s="2" customFormat="1" ht="15">
      <c r="A6" s="11">
        <v>57</v>
      </c>
      <c r="B6" s="157" t="s">
        <v>183</v>
      </c>
      <c r="C6" s="152" t="s">
        <v>223</v>
      </c>
      <c r="D6" s="21">
        <v>13.4</v>
      </c>
      <c r="E6" s="7">
        <f>IF(D6=0,0,VLOOKUP(D6,Tables!$D$3:$E$152,2,TRUE))</f>
        <v>530</v>
      </c>
      <c r="F6" s="3">
        <v>1.33</v>
      </c>
      <c r="G6" s="7">
        <f t="shared" si="0"/>
        <v>439</v>
      </c>
      <c r="H6" s="3">
        <v>8.08</v>
      </c>
      <c r="I6" s="7">
        <f t="shared" si="1"/>
        <v>405</v>
      </c>
      <c r="J6" s="3">
        <v>4.24</v>
      </c>
      <c r="K6" s="7">
        <f t="shared" si="2"/>
        <v>364</v>
      </c>
      <c r="L6" s="8">
        <v>2</v>
      </c>
      <c r="M6" s="21">
        <v>46.5</v>
      </c>
      <c r="N6" s="7">
        <f t="shared" si="3"/>
        <v>501</v>
      </c>
      <c r="O6" s="125"/>
      <c r="P6" s="10">
        <f t="shared" si="4"/>
        <v>2239</v>
      </c>
      <c r="Q6" s="131"/>
      <c r="R6" s="11" t="str">
        <f t="shared" si="5"/>
        <v>Emily Higham</v>
      </c>
    </row>
    <row r="7" spans="1:18" s="2" customFormat="1" ht="12.75">
      <c r="A7" s="11">
        <v>58</v>
      </c>
      <c r="B7" s="151" t="s">
        <v>185</v>
      </c>
      <c r="C7" s="151" t="s">
        <v>224</v>
      </c>
      <c r="D7" s="21">
        <v>13.5</v>
      </c>
      <c r="E7" s="7">
        <f>IF(D7=0,0,VLOOKUP(D7,Tables!$D$3:$E$152,2,TRUE))</f>
        <v>521</v>
      </c>
      <c r="F7" s="3">
        <v>1.39</v>
      </c>
      <c r="G7" s="7">
        <f t="shared" si="0"/>
        <v>502</v>
      </c>
      <c r="H7" s="3">
        <v>7.29</v>
      </c>
      <c r="I7" s="7">
        <f t="shared" si="1"/>
        <v>354</v>
      </c>
      <c r="J7" s="3">
        <v>4.1</v>
      </c>
      <c r="K7" s="7">
        <f t="shared" si="2"/>
        <v>331</v>
      </c>
      <c r="L7" s="8">
        <v>2</v>
      </c>
      <c r="M7" s="21">
        <v>46.3</v>
      </c>
      <c r="N7" s="7">
        <f t="shared" si="3"/>
        <v>503</v>
      </c>
      <c r="O7" s="125"/>
      <c r="P7" s="10">
        <f t="shared" si="4"/>
        <v>2211</v>
      </c>
      <c r="Q7" s="131"/>
      <c r="R7" s="11" t="str">
        <f t="shared" si="5"/>
        <v>Lauren Farley</v>
      </c>
    </row>
    <row r="8" spans="1:18" ht="15">
      <c r="A8" s="11">
        <v>52</v>
      </c>
      <c r="B8" s="157" t="s">
        <v>166</v>
      </c>
      <c r="C8" s="151" t="s">
        <v>170</v>
      </c>
      <c r="D8" s="21">
        <v>13.7</v>
      </c>
      <c r="E8" s="7">
        <f>IF(D8=0,0,VLOOKUP(D8,Tables!$D$3:$E$152,2,TRUE))</f>
        <v>502</v>
      </c>
      <c r="F8" s="3">
        <v>1.45</v>
      </c>
      <c r="G8" s="7">
        <f t="shared" si="0"/>
        <v>566</v>
      </c>
      <c r="H8" s="3">
        <v>6.95</v>
      </c>
      <c r="I8" s="7">
        <f t="shared" si="1"/>
        <v>332</v>
      </c>
      <c r="J8" s="3">
        <v>3.72</v>
      </c>
      <c r="K8" s="7">
        <f t="shared" si="2"/>
        <v>246</v>
      </c>
      <c r="L8" s="8">
        <v>2</v>
      </c>
      <c r="M8" s="21">
        <v>47</v>
      </c>
      <c r="N8" s="7">
        <f t="shared" si="3"/>
        <v>495</v>
      </c>
      <c r="O8" s="125"/>
      <c r="P8" s="10">
        <f t="shared" si="4"/>
        <v>2141</v>
      </c>
      <c r="Q8" s="131"/>
      <c r="R8" s="11" t="str">
        <f t="shared" si="5"/>
        <v>Maya Raghavan</v>
      </c>
    </row>
    <row r="9" spans="1:18" ht="15">
      <c r="A9" s="11">
        <v>55</v>
      </c>
      <c r="B9" s="157" t="s">
        <v>168</v>
      </c>
      <c r="C9" s="151" t="s">
        <v>170</v>
      </c>
      <c r="D9" s="21">
        <v>14.6</v>
      </c>
      <c r="E9" s="7">
        <f>IF(D9=0,0,VLOOKUP(D9,Tables!$D$3:$E$152,2,TRUE))</f>
        <v>430</v>
      </c>
      <c r="F9" s="3">
        <v>1.24</v>
      </c>
      <c r="G9" s="24">
        <f t="shared" si="0"/>
        <v>350</v>
      </c>
      <c r="H9" s="3">
        <v>5.65</v>
      </c>
      <c r="I9" s="24">
        <f t="shared" si="1"/>
        <v>249</v>
      </c>
      <c r="J9" s="3">
        <v>4.36</v>
      </c>
      <c r="K9" s="24">
        <f t="shared" si="2"/>
        <v>393</v>
      </c>
      <c r="L9" s="8">
        <v>2</v>
      </c>
      <c r="M9" s="21">
        <v>34.7</v>
      </c>
      <c r="N9" s="24">
        <f t="shared" si="3"/>
        <v>635</v>
      </c>
      <c r="O9" s="26"/>
      <c r="P9" s="30">
        <f t="shared" si="4"/>
        <v>2057</v>
      </c>
      <c r="Q9" s="131"/>
      <c r="R9" s="11" t="str">
        <f t="shared" si="5"/>
        <v>Zoe Smith</v>
      </c>
    </row>
    <row r="10" spans="1:18" ht="12.75">
      <c r="A10" s="11">
        <v>64</v>
      </c>
      <c r="B10" s="151" t="s">
        <v>193</v>
      </c>
      <c r="C10" s="151" t="s">
        <v>194</v>
      </c>
      <c r="D10" s="21">
        <v>16.6</v>
      </c>
      <c r="E10" s="7">
        <f>IF(D10=0,0,VLOOKUP(D10,Tables!$D$3:$E$152,2,TRUE))</f>
        <v>288</v>
      </c>
      <c r="F10" s="3">
        <v>1.42</v>
      </c>
      <c r="G10" s="7">
        <f t="shared" si="0"/>
        <v>534</v>
      </c>
      <c r="H10" s="3">
        <v>7.89</v>
      </c>
      <c r="I10" s="7">
        <f t="shared" si="1"/>
        <v>392</v>
      </c>
      <c r="J10" s="3">
        <v>3.52</v>
      </c>
      <c r="K10" s="7">
        <f t="shared" si="2"/>
        <v>204</v>
      </c>
      <c r="L10" s="8">
        <v>2</v>
      </c>
      <c r="M10" s="21">
        <v>39.1</v>
      </c>
      <c r="N10" s="24">
        <f t="shared" si="3"/>
        <v>583</v>
      </c>
      <c r="O10" s="9"/>
      <c r="P10" s="10">
        <f t="shared" si="4"/>
        <v>2001</v>
      </c>
      <c r="Q10" s="131"/>
      <c r="R10" s="11" t="str">
        <f t="shared" si="5"/>
        <v>Imongen Curtis</v>
      </c>
    </row>
    <row r="11" spans="1:18" ht="12.75">
      <c r="A11" s="11">
        <v>73</v>
      </c>
      <c r="B11" s="6" t="s">
        <v>202</v>
      </c>
      <c r="C11" s="6" t="s">
        <v>201</v>
      </c>
      <c r="D11" s="21">
        <v>16.1</v>
      </c>
      <c r="E11" s="7">
        <f>IF(D11=0,0,VLOOKUP(D11,Tables!$D$3:$E$152,2,TRUE))</f>
        <v>320</v>
      </c>
      <c r="F11" s="3">
        <v>1.45</v>
      </c>
      <c r="G11" s="7">
        <f t="shared" si="0"/>
        <v>566</v>
      </c>
      <c r="H11" s="3">
        <v>5.83</v>
      </c>
      <c r="I11" s="7">
        <f t="shared" si="1"/>
        <v>261</v>
      </c>
      <c r="J11" s="3">
        <v>4.1</v>
      </c>
      <c r="K11" s="7">
        <f t="shared" si="2"/>
        <v>331</v>
      </c>
      <c r="L11" s="8">
        <v>2</v>
      </c>
      <c r="M11" s="21">
        <v>44.7</v>
      </c>
      <c r="N11" s="24">
        <f t="shared" si="3"/>
        <v>520</v>
      </c>
      <c r="O11" s="9"/>
      <c r="P11" s="10">
        <f t="shared" si="4"/>
        <v>1998</v>
      </c>
      <c r="Q11" s="131"/>
      <c r="R11" s="11" t="str">
        <f t="shared" si="5"/>
        <v>Mallory Cluley</v>
      </c>
    </row>
    <row r="12" spans="1:18" ht="15">
      <c r="A12" s="138">
        <v>56</v>
      </c>
      <c r="B12" s="157" t="s">
        <v>169</v>
      </c>
      <c r="C12" s="151" t="s">
        <v>170</v>
      </c>
      <c r="D12" s="21">
        <v>13.8</v>
      </c>
      <c r="E12" s="7">
        <f>IF(D12=0,0,VLOOKUP(D12,Tables!$D$3:$E$152,2,TRUE))</f>
        <v>497</v>
      </c>
      <c r="F12" s="3">
        <v>1.21</v>
      </c>
      <c r="G12" s="7">
        <f t="shared" si="0"/>
        <v>321</v>
      </c>
      <c r="H12" s="3">
        <v>5.66</v>
      </c>
      <c r="I12" s="7">
        <f t="shared" si="1"/>
        <v>250</v>
      </c>
      <c r="J12" s="3">
        <v>4.01</v>
      </c>
      <c r="K12" s="7">
        <f t="shared" si="2"/>
        <v>310</v>
      </c>
      <c r="L12" s="8">
        <v>2</v>
      </c>
      <c r="M12" s="21">
        <v>40.7</v>
      </c>
      <c r="N12" s="24">
        <f t="shared" si="3"/>
        <v>565</v>
      </c>
      <c r="O12" s="9"/>
      <c r="P12" s="10">
        <f t="shared" si="4"/>
        <v>1943</v>
      </c>
      <c r="Q12" s="131"/>
      <c r="R12" s="11" t="str">
        <f t="shared" si="5"/>
        <v>Avery Louis</v>
      </c>
    </row>
    <row r="13" spans="1:18" ht="15">
      <c r="A13" s="138">
        <v>53</v>
      </c>
      <c r="B13" s="174" t="s">
        <v>167</v>
      </c>
      <c r="C13" s="152" t="s">
        <v>170</v>
      </c>
      <c r="D13" s="21">
        <v>0</v>
      </c>
      <c r="E13" s="7">
        <f>IF(D13=0,0,VLOOKUP(D13,Tables!$D$3:$E$152,2,TRUE))</f>
        <v>0</v>
      </c>
      <c r="F13" s="3">
        <v>1.39</v>
      </c>
      <c r="G13" s="7">
        <f t="shared" si="0"/>
        <v>502</v>
      </c>
      <c r="H13" s="3">
        <v>6.37</v>
      </c>
      <c r="I13" s="7">
        <f t="shared" si="1"/>
        <v>295</v>
      </c>
      <c r="J13" s="3">
        <v>3.92</v>
      </c>
      <c r="K13" s="7">
        <f t="shared" si="2"/>
        <v>290</v>
      </c>
      <c r="L13" s="8">
        <v>2</v>
      </c>
      <c r="M13" s="21">
        <v>20.1</v>
      </c>
      <c r="N13" s="24">
        <f t="shared" si="3"/>
        <v>822</v>
      </c>
      <c r="O13" s="9"/>
      <c r="P13" s="10">
        <f t="shared" si="4"/>
        <v>1909</v>
      </c>
      <c r="Q13" s="131"/>
      <c r="R13" s="11" t="str">
        <f t="shared" si="5"/>
        <v>Charlotte Buckley</v>
      </c>
    </row>
    <row r="14" spans="1:18" ht="15">
      <c r="A14" s="138">
        <v>76</v>
      </c>
      <c r="B14" s="139" t="s">
        <v>203</v>
      </c>
      <c r="C14" s="6" t="s">
        <v>201</v>
      </c>
      <c r="D14" s="21">
        <v>15.7</v>
      </c>
      <c r="E14" s="7">
        <f>IF(D14=0,0,VLOOKUP(D14,Tables!$D$3:$E$152,2,TRUE))</f>
        <v>348</v>
      </c>
      <c r="F14" s="3">
        <v>1.24</v>
      </c>
      <c r="G14" s="7">
        <f t="shared" si="0"/>
        <v>350</v>
      </c>
      <c r="H14" s="3">
        <v>6.9</v>
      </c>
      <c r="I14" s="7">
        <f t="shared" si="1"/>
        <v>329</v>
      </c>
      <c r="J14" s="3">
        <v>4</v>
      </c>
      <c r="K14" s="7">
        <f t="shared" si="2"/>
        <v>308</v>
      </c>
      <c r="L14" s="8">
        <v>2</v>
      </c>
      <c r="M14" s="21">
        <v>40.4</v>
      </c>
      <c r="N14" s="24">
        <f t="shared" si="3"/>
        <v>568</v>
      </c>
      <c r="O14" s="9"/>
      <c r="P14" s="10">
        <f t="shared" si="4"/>
        <v>1903</v>
      </c>
      <c r="Q14" s="131"/>
      <c r="R14" s="11" t="str">
        <f t="shared" si="5"/>
        <v>Jacinda Finnigan</v>
      </c>
    </row>
    <row r="15" spans="1:18" ht="12.75">
      <c r="A15" s="138">
        <v>77</v>
      </c>
      <c r="B15" s="177" t="s">
        <v>204</v>
      </c>
      <c r="C15" s="6" t="s">
        <v>201</v>
      </c>
      <c r="D15" s="21">
        <v>16.3</v>
      </c>
      <c r="E15" s="7">
        <f>IF(D15=0,0,VLOOKUP(D15,Tables!$D$3:$E$152,2,TRUE))</f>
        <v>307</v>
      </c>
      <c r="F15" s="3">
        <v>1.24</v>
      </c>
      <c r="G15" s="7">
        <f t="shared" si="0"/>
        <v>350</v>
      </c>
      <c r="H15" s="3">
        <v>6.48</v>
      </c>
      <c r="I15" s="7">
        <f t="shared" si="1"/>
        <v>302</v>
      </c>
      <c r="J15" s="3">
        <v>3.79</v>
      </c>
      <c r="K15" s="7">
        <f t="shared" si="2"/>
        <v>261</v>
      </c>
      <c r="L15" s="8">
        <v>2</v>
      </c>
      <c r="M15" s="21">
        <v>44.1</v>
      </c>
      <c r="N15" s="24">
        <f t="shared" si="3"/>
        <v>527</v>
      </c>
      <c r="O15" s="9"/>
      <c r="P15" s="10">
        <f t="shared" si="4"/>
        <v>1747</v>
      </c>
      <c r="Q15" s="131"/>
      <c r="R15" s="11" t="str">
        <f t="shared" si="5"/>
        <v>Grace Austin</v>
      </c>
    </row>
    <row r="16" spans="1:18" ht="12.75">
      <c r="A16" s="138">
        <v>41</v>
      </c>
      <c r="B16" s="179" t="s">
        <v>137</v>
      </c>
      <c r="C16" s="156" t="s">
        <v>136</v>
      </c>
      <c r="D16" s="21">
        <v>14.4</v>
      </c>
      <c r="E16" s="7">
        <f>IF(D16=0,0,VLOOKUP(D16,Tables!$D$3:$E$152,2,TRUE))</f>
        <v>446</v>
      </c>
      <c r="F16" s="3">
        <v>1.36</v>
      </c>
      <c r="G16" s="7">
        <f t="shared" si="0"/>
        <v>470</v>
      </c>
      <c r="H16" s="3">
        <v>6.96</v>
      </c>
      <c r="I16" s="7">
        <f t="shared" si="1"/>
        <v>332</v>
      </c>
      <c r="J16" s="3">
        <v>3.56</v>
      </c>
      <c r="K16" s="7">
        <f t="shared" si="2"/>
        <v>212</v>
      </c>
      <c r="L16" s="8">
        <v>3</v>
      </c>
      <c r="M16" s="21">
        <v>10.3</v>
      </c>
      <c r="N16" s="24">
        <f t="shared" si="3"/>
        <v>275</v>
      </c>
      <c r="O16" s="9"/>
      <c r="P16" s="10">
        <f t="shared" si="4"/>
        <v>1735</v>
      </c>
      <c r="Q16" s="131"/>
      <c r="R16" s="11" t="str">
        <f t="shared" si="5"/>
        <v>Sophia Ground</v>
      </c>
    </row>
    <row r="17" spans="1:18" ht="15">
      <c r="A17" s="138">
        <v>51</v>
      </c>
      <c r="B17" s="157" t="s">
        <v>148</v>
      </c>
      <c r="C17" s="151" t="s">
        <v>143</v>
      </c>
      <c r="D17" s="21">
        <v>17.9</v>
      </c>
      <c r="E17" s="7">
        <f>IF(D17=0,0,VLOOKUP(D17,Tables!$D$3:$E$152,2,TRUE))</f>
        <v>212</v>
      </c>
      <c r="F17" s="3">
        <v>1.24</v>
      </c>
      <c r="G17" s="7">
        <f t="shared" si="0"/>
        <v>350</v>
      </c>
      <c r="H17" s="3">
        <v>7.42</v>
      </c>
      <c r="I17" s="7">
        <f t="shared" si="1"/>
        <v>362</v>
      </c>
      <c r="J17" s="3">
        <v>3.87</v>
      </c>
      <c r="K17" s="7">
        <f t="shared" si="2"/>
        <v>279</v>
      </c>
      <c r="L17" s="8">
        <v>2</v>
      </c>
      <c r="M17" s="21">
        <v>49.6</v>
      </c>
      <c r="N17" s="24">
        <f t="shared" si="3"/>
        <v>468</v>
      </c>
      <c r="O17" s="9"/>
      <c r="P17" s="10">
        <f t="shared" si="4"/>
        <v>1671</v>
      </c>
      <c r="Q17" s="131"/>
      <c r="R17" s="11" t="str">
        <f t="shared" si="5"/>
        <v>Peju Osinuga</v>
      </c>
    </row>
    <row r="18" spans="1:18" ht="12.75">
      <c r="A18" s="138">
        <v>46</v>
      </c>
      <c r="B18" s="155" t="s">
        <v>138</v>
      </c>
      <c r="C18" s="156" t="s">
        <v>136</v>
      </c>
      <c r="D18" s="21">
        <v>16.2</v>
      </c>
      <c r="E18" s="7">
        <f>IF(D18=0,0,VLOOKUP(D18,Tables!$D$3:$E$152,2,TRUE))</f>
        <v>314</v>
      </c>
      <c r="F18" s="3">
        <v>1.18</v>
      </c>
      <c r="G18" s="7">
        <f t="shared" si="0"/>
        <v>293</v>
      </c>
      <c r="H18" s="3">
        <v>7.81</v>
      </c>
      <c r="I18" s="7">
        <f t="shared" si="1"/>
        <v>387</v>
      </c>
      <c r="J18" s="3">
        <v>3.29</v>
      </c>
      <c r="K18" s="7">
        <f t="shared" si="2"/>
        <v>159</v>
      </c>
      <c r="L18" s="8">
        <v>2</v>
      </c>
      <c r="M18" s="21">
        <v>48.9</v>
      </c>
      <c r="N18" s="24">
        <f t="shared" si="3"/>
        <v>475</v>
      </c>
      <c r="O18" s="9"/>
      <c r="P18" s="10">
        <f t="shared" si="4"/>
        <v>1628</v>
      </c>
      <c r="Q18" s="131"/>
      <c r="R18" s="11" t="str">
        <f t="shared" si="5"/>
        <v>Mia Rolland-Bezem</v>
      </c>
    </row>
    <row r="19" spans="1:18" ht="12.75">
      <c r="A19" s="11">
        <v>67</v>
      </c>
      <c r="B19" s="151" t="s">
        <v>197</v>
      </c>
      <c r="C19" s="151" t="s">
        <v>194</v>
      </c>
      <c r="D19" s="21">
        <v>15.6</v>
      </c>
      <c r="E19" s="7">
        <f>IF(D19=0,0,VLOOKUP(D19,Tables!$D$3:$E$152,2,TRUE))</f>
        <v>355</v>
      </c>
      <c r="F19" s="3">
        <v>1.18</v>
      </c>
      <c r="G19" s="7">
        <f t="shared" si="0"/>
        <v>293</v>
      </c>
      <c r="H19" s="3">
        <v>5.53</v>
      </c>
      <c r="I19" s="7">
        <f t="shared" si="1"/>
        <v>242</v>
      </c>
      <c r="J19" s="3">
        <v>3.46</v>
      </c>
      <c r="K19" s="7">
        <f t="shared" si="2"/>
        <v>192</v>
      </c>
      <c r="L19" s="8">
        <v>2</v>
      </c>
      <c r="M19" s="21">
        <v>43.2</v>
      </c>
      <c r="N19" s="24">
        <f t="shared" si="3"/>
        <v>537</v>
      </c>
      <c r="O19" s="9"/>
      <c r="P19" s="10">
        <f t="shared" si="4"/>
        <v>1619</v>
      </c>
      <c r="Q19" s="131"/>
      <c r="R19" s="11" t="str">
        <f t="shared" si="5"/>
        <v>Kayla Truter</v>
      </c>
    </row>
    <row r="20" spans="1:18" ht="12.75">
      <c r="A20" s="11">
        <v>70</v>
      </c>
      <c r="B20" s="6" t="s">
        <v>199</v>
      </c>
      <c r="C20" s="6" t="s">
        <v>194</v>
      </c>
      <c r="D20" s="21">
        <v>13.9</v>
      </c>
      <c r="E20" s="7">
        <f>IF(D20=0,0,VLOOKUP(D20,Tables!$D$3:$E$152,2,TRUE))</f>
        <v>489</v>
      </c>
      <c r="F20" s="3">
        <v>1.21</v>
      </c>
      <c r="G20" s="7">
        <f t="shared" si="0"/>
        <v>321</v>
      </c>
      <c r="H20" s="3">
        <v>0</v>
      </c>
      <c r="I20" s="7">
        <f t="shared" si="1"/>
        <v>0</v>
      </c>
      <c r="J20" s="3">
        <v>3.97</v>
      </c>
      <c r="K20" s="7">
        <f t="shared" si="2"/>
        <v>301</v>
      </c>
      <c r="L20" s="8">
        <v>2</v>
      </c>
      <c r="M20" s="21">
        <v>50.2</v>
      </c>
      <c r="N20" s="24">
        <f t="shared" si="3"/>
        <v>462</v>
      </c>
      <c r="O20" s="9"/>
      <c r="P20" s="10">
        <f t="shared" si="4"/>
        <v>1573</v>
      </c>
      <c r="Q20" s="131"/>
      <c r="R20" s="11" t="str">
        <f t="shared" si="5"/>
        <v>Daisy Edwards</v>
      </c>
    </row>
    <row r="21" spans="1:18" ht="15">
      <c r="A21" s="140">
        <v>68</v>
      </c>
      <c r="B21" s="139" t="s">
        <v>198</v>
      </c>
      <c r="C21" s="6" t="s">
        <v>194</v>
      </c>
      <c r="D21" s="21">
        <v>16.9</v>
      </c>
      <c r="E21" s="7">
        <f>IF(D21=0,0,VLOOKUP(D21,Tables!$D$3:$E$152,2,TRUE))</f>
        <v>269</v>
      </c>
      <c r="F21" s="3">
        <v>1.24</v>
      </c>
      <c r="G21" s="7">
        <f t="shared" si="0"/>
        <v>350</v>
      </c>
      <c r="H21" s="3">
        <v>6.5</v>
      </c>
      <c r="I21" s="7">
        <f t="shared" si="1"/>
        <v>303</v>
      </c>
      <c r="J21" s="3">
        <v>3.21</v>
      </c>
      <c r="K21" s="7">
        <f t="shared" si="2"/>
        <v>144</v>
      </c>
      <c r="L21" s="8">
        <v>2</v>
      </c>
      <c r="M21" s="21">
        <v>48.1</v>
      </c>
      <c r="N21" s="24">
        <f t="shared" si="3"/>
        <v>484</v>
      </c>
      <c r="O21" s="9"/>
      <c r="P21" s="10">
        <f t="shared" si="4"/>
        <v>1550</v>
      </c>
      <c r="Q21" s="131"/>
      <c r="R21" s="11" t="str">
        <f t="shared" si="5"/>
        <v>Ella Newins</v>
      </c>
    </row>
    <row r="22" spans="1:18" ht="12.75">
      <c r="A22" s="11">
        <v>66</v>
      </c>
      <c r="B22" s="151" t="s">
        <v>196</v>
      </c>
      <c r="C22" s="151" t="s">
        <v>194</v>
      </c>
      <c r="D22" s="21">
        <v>16.8</v>
      </c>
      <c r="E22" s="7">
        <f>IF(D22=0,0,VLOOKUP(D22,Tables!$D$3:$E$152,2,TRUE))</f>
        <v>275</v>
      </c>
      <c r="F22" s="3">
        <v>1.3</v>
      </c>
      <c r="G22" s="7">
        <f t="shared" si="0"/>
        <v>409</v>
      </c>
      <c r="H22" s="3">
        <v>6.04</v>
      </c>
      <c r="I22" s="7">
        <f t="shared" si="1"/>
        <v>274</v>
      </c>
      <c r="J22" s="3">
        <v>3.52</v>
      </c>
      <c r="K22" s="7">
        <f t="shared" si="2"/>
        <v>204</v>
      </c>
      <c r="L22" s="8">
        <v>2</v>
      </c>
      <c r="M22" s="21">
        <v>57.8</v>
      </c>
      <c r="N22" s="24">
        <f t="shared" si="3"/>
        <v>386</v>
      </c>
      <c r="O22" s="9"/>
      <c r="P22" s="10">
        <f t="shared" si="4"/>
        <v>1548</v>
      </c>
      <c r="Q22" s="131"/>
      <c r="R22" s="11" t="str">
        <f t="shared" si="5"/>
        <v>Eloise Elkinton</v>
      </c>
    </row>
    <row r="23" spans="1:18" ht="12.75">
      <c r="A23" s="115">
        <v>79</v>
      </c>
      <c r="B23" s="6" t="s">
        <v>206</v>
      </c>
      <c r="C23" s="6" t="s">
        <v>201</v>
      </c>
      <c r="D23" s="21">
        <v>16.1</v>
      </c>
      <c r="E23" s="7">
        <f>IF(D23=0,0,VLOOKUP(D23,Tables!$D$3:$E$152,2,TRUE))</f>
        <v>320</v>
      </c>
      <c r="F23" s="3">
        <v>1.3</v>
      </c>
      <c r="G23" s="7">
        <f t="shared" si="0"/>
        <v>409</v>
      </c>
      <c r="H23" s="3">
        <v>5.91</v>
      </c>
      <c r="I23" s="7">
        <f t="shared" si="1"/>
        <v>266</v>
      </c>
      <c r="J23" s="3">
        <v>3.67</v>
      </c>
      <c r="K23" s="7">
        <f t="shared" si="2"/>
        <v>235</v>
      </c>
      <c r="L23" s="8">
        <v>3</v>
      </c>
      <c r="M23" s="21">
        <v>13.7</v>
      </c>
      <c r="N23" s="24">
        <f t="shared" si="3"/>
        <v>248</v>
      </c>
      <c r="O23" s="9"/>
      <c r="P23" s="10">
        <f t="shared" si="4"/>
        <v>1478</v>
      </c>
      <c r="Q23" s="131"/>
      <c r="R23" s="11" t="str">
        <f t="shared" si="5"/>
        <v>Rosie Keeling</v>
      </c>
    </row>
    <row r="24" spans="1:18" ht="12.75">
      <c r="A24" s="11">
        <v>48</v>
      </c>
      <c r="B24" s="151" t="s">
        <v>145</v>
      </c>
      <c r="C24" s="151" t="s">
        <v>143</v>
      </c>
      <c r="D24" s="21">
        <v>16.8</v>
      </c>
      <c r="E24" s="7">
        <f>IF(D24=0,0,VLOOKUP(D24,Tables!$D$3:$E$152,2,TRUE))</f>
        <v>275</v>
      </c>
      <c r="F24" s="3">
        <v>1.18</v>
      </c>
      <c r="G24" s="7">
        <f t="shared" si="0"/>
        <v>293</v>
      </c>
      <c r="H24" s="3">
        <v>5.52</v>
      </c>
      <c r="I24" s="7">
        <f t="shared" si="1"/>
        <v>241</v>
      </c>
      <c r="J24" s="3">
        <v>3.46</v>
      </c>
      <c r="K24" s="7">
        <f t="shared" si="2"/>
        <v>192</v>
      </c>
      <c r="L24" s="8">
        <v>2</v>
      </c>
      <c r="M24" s="21">
        <v>48.9</v>
      </c>
      <c r="N24" s="24">
        <f t="shared" si="3"/>
        <v>475</v>
      </c>
      <c r="O24" s="9"/>
      <c r="P24" s="10">
        <f t="shared" si="4"/>
        <v>1476</v>
      </c>
      <c r="Q24" s="131"/>
      <c r="R24" s="11" t="str">
        <f t="shared" si="5"/>
        <v>Ella Sharman</v>
      </c>
    </row>
    <row r="25" spans="1:18" ht="12.75">
      <c r="A25" s="11">
        <v>61</v>
      </c>
      <c r="B25" s="151" t="s">
        <v>189</v>
      </c>
      <c r="C25" s="151" t="s">
        <v>188</v>
      </c>
      <c r="D25" s="21">
        <v>15.6</v>
      </c>
      <c r="E25" s="7">
        <f>IF(D25=0,0,VLOOKUP(D25,Tables!$D$3:$E$152,2,TRUE))</f>
        <v>355</v>
      </c>
      <c r="F25" s="3">
        <v>1.12</v>
      </c>
      <c r="G25" s="7">
        <f t="shared" si="0"/>
        <v>239</v>
      </c>
      <c r="H25" s="3">
        <v>4.73</v>
      </c>
      <c r="I25" s="7">
        <f t="shared" si="1"/>
        <v>191</v>
      </c>
      <c r="J25" s="3">
        <v>3.32</v>
      </c>
      <c r="K25" s="7">
        <f t="shared" si="2"/>
        <v>165</v>
      </c>
      <c r="L25" s="8">
        <v>2</v>
      </c>
      <c r="M25" s="21">
        <v>52.1</v>
      </c>
      <c r="N25" s="24">
        <f t="shared" si="3"/>
        <v>442</v>
      </c>
      <c r="O25" s="9"/>
      <c r="P25" s="10">
        <f t="shared" si="4"/>
        <v>1392</v>
      </c>
      <c r="Q25" s="131"/>
      <c r="R25" s="11" t="str">
        <f t="shared" si="5"/>
        <v>Olivia Jestin</v>
      </c>
    </row>
    <row r="26" spans="1:18" ht="12.75">
      <c r="A26" s="11">
        <v>47</v>
      </c>
      <c r="B26" s="155" t="s">
        <v>144</v>
      </c>
      <c r="C26" s="156" t="s">
        <v>143</v>
      </c>
      <c r="D26" s="21">
        <v>17.2</v>
      </c>
      <c r="E26" s="7">
        <f>IF(D26=0,0,VLOOKUP(D26,Tables!$D$3:$E$152,2,TRUE))</f>
        <v>251</v>
      </c>
      <c r="F26" s="3">
        <v>1.09</v>
      </c>
      <c r="G26" s="7">
        <f t="shared" si="0"/>
        <v>214</v>
      </c>
      <c r="H26" s="3">
        <v>5.19</v>
      </c>
      <c r="I26" s="7">
        <f t="shared" si="1"/>
        <v>220</v>
      </c>
      <c r="J26" s="3">
        <v>3.23</v>
      </c>
      <c r="K26" s="7">
        <f t="shared" si="2"/>
        <v>148</v>
      </c>
      <c r="L26" s="8">
        <v>2</v>
      </c>
      <c r="M26" s="21">
        <v>44.3</v>
      </c>
      <c r="N26" s="24">
        <f t="shared" si="3"/>
        <v>525</v>
      </c>
      <c r="O26" s="9"/>
      <c r="P26" s="10">
        <f t="shared" si="4"/>
        <v>1358</v>
      </c>
      <c r="Q26" s="131"/>
      <c r="R26" s="11" t="str">
        <f t="shared" si="5"/>
        <v>Jessica Wilkinson</v>
      </c>
    </row>
    <row r="27" spans="1:18" ht="13.5" thickBot="1">
      <c r="A27" s="11">
        <v>49</v>
      </c>
      <c r="B27" s="151" t="s">
        <v>146</v>
      </c>
      <c r="C27" s="151" t="s">
        <v>143</v>
      </c>
      <c r="D27" s="21">
        <v>16.4</v>
      </c>
      <c r="E27" s="7">
        <f>IF(D27=0,0,VLOOKUP(D27,Tables!$D$3:$E$152,2,TRUE))</f>
        <v>301</v>
      </c>
      <c r="F27" s="3">
        <v>1.27</v>
      </c>
      <c r="G27" s="7">
        <f t="shared" si="0"/>
        <v>379</v>
      </c>
      <c r="H27" s="3">
        <v>5.58</v>
      </c>
      <c r="I27" s="7">
        <f t="shared" si="1"/>
        <v>245</v>
      </c>
      <c r="J27" s="3">
        <v>2.92</v>
      </c>
      <c r="K27" s="7">
        <f t="shared" si="2"/>
        <v>94</v>
      </c>
      <c r="L27" s="8">
        <v>3</v>
      </c>
      <c r="M27" s="21">
        <v>6</v>
      </c>
      <c r="N27" s="24">
        <f t="shared" si="3"/>
        <v>311</v>
      </c>
      <c r="O27" s="13"/>
      <c r="P27" s="10">
        <f t="shared" si="4"/>
        <v>1330</v>
      </c>
      <c r="Q27" s="129"/>
      <c r="R27" s="11" t="str">
        <f t="shared" si="5"/>
        <v>Molly Sharman</v>
      </c>
    </row>
    <row r="28" spans="1:18" ht="13.5" thickBot="1">
      <c r="A28" s="11">
        <v>62</v>
      </c>
      <c r="B28" s="151" t="s">
        <v>190</v>
      </c>
      <c r="C28" s="151" t="s">
        <v>188</v>
      </c>
      <c r="D28" s="21">
        <v>17</v>
      </c>
      <c r="E28" s="7">
        <f>IF(D28=0,0,VLOOKUP(D28,Tables!$D$3:$E$152,2,TRUE))</f>
        <v>263</v>
      </c>
      <c r="F28" s="3">
        <v>1.21</v>
      </c>
      <c r="G28" s="7">
        <f t="shared" si="0"/>
        <v>321</v>
      </c>
      <c r="H28" s="3">
        <v>6.68</v>
      </c>
      <c r="I28" s="7">
        <f t="shared" si="1"/>
        <v>315</v>
      </c>
      <c r="J28" s="3">
        <v>3.05</v>
      </c>
      <c r="K28" s="7">
        <f t="shared" si="2"/>
        <v>116</v>
      </c>
      <c r="L28" s="8">
        <v>3</v>
      </c>
      <c r="M28" s="21">
        <v>8.5</v>
      </c>
      <c r="N28" s="24">
        <f t="shared" si="3"/>
        <v>290</v>
      </c>
      <c r="O28" s="13"/>
      <c r="P28" s="10">
        <f t="shared" si="4"/>
        <v>1305</v>
      </c>
      <c r="Q28" s="129"/>
      <c r="R28" s="11" t="str">
        <f t="shared" si="5"/>
        <v>Paige Alford</v>
      </c>
    </row>
    <row r="29" spans="1:18" ht="13.5" thickBot="1">
      <c r="A29" s="11">
        <v>59</v>
      </c>
      <c r="B29" s="151" t="s">
        <v>187</v>
      </c>
      <c r="C29" s="151" t="s">
        <v>188</v>
      </c>
      <c r="D29" s="21">
        <v>16.3</v>
      </c>
      <c r="E29" s="7">
        <f>IF(D29=0,0,VLOOKUP(D29,Tables!$D$3:$E$152,2,TRUE))</f>
        <v>307</v>
      </c>
      <c r="F29" s="3">
        <v>1.18</v>
      </c>
      <c r="G29" s="7">
        <f t="shared" si="0"/>
        <v>293</v>
      </c>
      <c r="H29" s="3">
        <v>3.02</v>
      </c>
      <c r="I29" s="7">
        <f t="shared" si="1"/>
        <v>86</v>
      </c>
      <c r="J29" s="3">
        <v>3.26</v>
      </c>
      <c r="K29" s="7">
        <f t="shared" si="2"/>
        <v>153</v>
      </c>
      <c r="L29" s="8">
        <v>2</v>
      </c>
      <c r="M29" s="21">
        <v>49.8</v>
      </c>
      <c r="N29" s="24">
        <f t="shared" si="3"/>
        <v>466</v>
      </c>
      <c r="O29" s="13"/>
      <c r="P29" s="10">
        <f t="shared" si="4"/>
        <v>1305</v>
      </c>
      <c r="Q29" s="129"/>
      <c r="R29" s="11" t="str">
        <f t="shared" si="5"/>
        <v>Niamh Jestin</v>
      </c>
    </row>
    <row r="30" spans="1:18" ht="15.75" thickBot="1">
      <c r="A30" s="11">
        <v>50</v>
      </c>
      <c r="B30" s="175" t="s">
        <v>147</v>
      </c>
      <c r="C30" s="151" t="s">
        <v>143</v>
      </c>
      <c r="D30" s="21">
        <v>16.9</v>
      </c>
      <c r="E30" s="7">
        <f>IF(D30=0,0,VLOOKUP(D30,Tables!$D$3:$E$152,2,TRUE))</f>
        <v>269</v>
      </c>
      <c r="F30" s="3">
        <v>1.15</v>
      </c>
      <c r="G30" s="7">
        <f t="shared" si="0"/>
        <v>266</v>
      </c>
      <c r="H30" s="3">
        <v>6.39</v>
      </c>
      <c r="I30" s="7">
        <f t="shared" si="1"/>
        <v>296</v>
      </c>
      <c r="J30" s="3">
        <v>2.89</v>
      </c>
      <c r="K30" s="7">
        <f t="shared" si="2"/>
        <v>89</v>
      </c>
      <c r="L30" s="8">
        <v>3</v>
      </c>
      <c r="M30" s="21">
        <v>0.6</v>
      </c>
      <c r="N30" s="24">
        <f t="shared" si="3"/>
        <v>360</v>
      </c>
      <c r="O30" s="13"/>
      <c r="P30" s="10">
        <f t="shared" si="4"/>
        <v>1280</v>
      </c>
      <c r="Q30" s="129"/>
      <c r="R30" s="11" t="str">
        <f t="shared" si="5"/>
        <v>Fiona Grezda</v>
      </c>
    </row>
    <row r="31" spans="1:18" ht="13.5" thickBot="1">
      <c r="A31" s="115">
        <v>78</v>
      </c>
      <c r="B31" s="6" t="s">
        <v>205</v>
      </c>
      <c r="C31" s="6" t="s">
        <v>201</v>
      </c>
      <c r="D31" s="21">
        <v>16.9</v>
      </c>
      <c r="E31" s="7">
        <f>IF(D31=0,0,VLOOKUP(D31,Tables!$D$3:$E$152,2,TRUE))</f>
        <v>269</v>
      </c>
      <c r="F31" s="3">
        <v>1.15</v>
      </c>
      <c r="G31" s="7">
        <f t="shared" si="0"/>
        <v>266</v>
      </c>
      <c r="H31" s="3">
        <v>6.66</v>
      </c>
      <c r="I31" s="7">
        <f t="shared" si="1"/>
        <v>313</v>
      </c>
      <c r="J31" s="3">
        <v>3.37</v>
      </c>
      <c r="K31" s="7">
        <f t="shared" si="2"/>
        <v>174</v>
      </c>
      <c r="L31" s="8">
        <v>3</v>
      </c>
      <c r="M31" s="21">
        <v>15.1</v>
      </c>
      <c r="N31" s="24">
        <f t="shared" si="3"/>
        <v>238</v>
      </c>
      <c r="O31" s="13"/>
      <c r="P31" s="10">
        <f t="shared" si="4"/>
        <v>1260</v>
      </c>
      <c r="Q31" s="129"/>
      <c r="R31" s="11" t="str">
        <f t="shared" si="5"/>
        <v>Mary Scoular</v>
      </c>
    </row>
    <row r="32" spans="1:18" ht="13.5" thickBot="1">
      <c r="A32" s="11">
        <v>33</v>
      </c>
      <c r="B32" s="151" t="s">
        <v>126</v>
      </c>
      <c r="C32" s="151" t="s">
        <v>122</v>
      </c>
      <c r="D32" s="21">
        <v>16.5</v>
      </c>
      <c r="E32" s="7">
        <f>IF(D32=0,0,VLOOKUP(D32,Tables!$D$3:$E$152,2,TRUE))</f>
        <v>294</v>
      </c>
      <c r="F32" s="3">
        <v>1.12</v>
      </c>
      <c r="G32" s="7">
        <f t="shared" si="0"/>
        <v>239</v>
      </c>
      <c r="H32" s="3">
        <v>5.17</v>
      </c>
      <c r="I32" s="7">
        <f t="shared" si="1"/>
        <v>219</v>
      </c>
      <c r="J32" s="3">
        <v>3.07</v>
      </c>
      <c r="K32" s="7">
        <f t="shared" si="2"/>
        <v>119</v>
      </c>
      <c r="L32" s="8">
        <v>2</v>
      </c>
      <c r="M32" s="21">
        <v>58.8</v>
      </c>
      <c r="N32" s="24">
        <f t="shared" si="3"/>
        <v>376</v>
      </c>
      <c r="O32" s="13"/>
      <c r="P32" s="10">
        <f t="shared" si="4"/>
        <v>1247</v>
      </c>
      <c r="Q32" s="129"/>
      <c r="R32" s="11" t="str">
        <f t="shared" si="5"/>
        <v>Maia Albarossa</v>
      </c>
    </row>
    <row r="33" spans="1:18" ht="13.5" thickBot="1">
      <c r="A33" s="11">
        <v>63</v>
      </c>
      <c r="B33" s="151" t="s">
        <v>191</v>
      </c>
      <c r="C33" s="151" t="s">
        <v>192</v>
      </c>
      <c r="D33" s="21">
        <v>17.2</v>
      </c>
      <c r="E33" s="7">
        <f>IF(D33=0,0,VLOOKUP(D33,Tables!$D$3:$E$152,2,TRUE))</f>
        <v>251</v>
      </c>
      <c r="F33" s="3">
        <v>0</v>
      </c>
      <c r="G33" s="7">
        <f t="shared" si="0"/>
        <v>0</v>
      </c>
      <c r="H33" s="3">
        <v>5.41</v>
      </c>
      <c r="I33" s="7">
        <f t="shared" si="1"/>
        <v>234</v>
      </c>
      <c r="J33" s="3">
        <v>2.8</v>
      </c>
      <c r="K33" s="7">
        <f t="shared" si="2"/>
        <v>75</v>
      </c>
      <c r="L33" s="8">
        <v>2</v>
      </c>
      <c r="M33" s="21">
        <v>51.1</v>
      </c>
      <c r="N33" s="24">
        <f t="shared" si="3"/>
        <v>452</v>
      </c>
      <c r="O33" s="13"/>
      <c r="P33" s="10">
        <f t="shared" si="4"/>
        <v>1012</v>
      </c>
      <c r="Q33" s="130"/>
      <c r="R33" s="11" t="str">
        <f t="shared" si="5"/>
        <v>Freya Bails </v>
      </c>
    </row>
    <row r="34" spans="1:18" ht="13.5" thickBot="1">
      <c r="A34" s="11">
        <v>36</v>
      </c>
      <c r="B34" s="6" t="s">
        <v>222</v>
      </c>
      <c r="C34" s="156" t="s">
        <v>133</v>
      </c>
      <c r="D34" s="21">
        <v>18.3</v>
      </c>
      <c r="E34" s="7">
        <f>IF(D34=0,0,VLOOKUP(D34,Tables!$D$3:$E$152,2,TRUE))</f>
        <v>190</v>
      </c>
      <c r="F34" s="3">
        <v>1.09</v>
      </c>
      <c r="G34" s="7">
        <f t="shared" si="0"/>
        <v>214</v>
      </c>
      <c r="H34" s="3">
        <v>5.6</v>
      </c>
      <c r="I34" s="7">
        <f t="shared" si="1"/>
        <v>246</v>
      </c>
      <c r="J34" s="3">
        <v>0</v>
      </c>
      <c r="K34" s="7">
        <f t="shared" si="2"/>
        <v>0</v>
      </c>
      <c r="L34" s="8">
        <v>0</v>
      </c>
      <c r="M34" s="21">
        <v>0</v>
      </c>
      <c r="N34" s="24">
        <f t="shared" si="3"/>
        <v>0</v>
      </c>
      <c r="O34" s="13"/>
      <c r="P34" s="10">
        <f t="shared" si="4"/>
        <v>650</v>
      </c>
      <c r="Q34" s="130"/>
      <c r="R34" s="11" t="str">
        <f t="shared" si="5"/>
        <v>Rita Whittiker</v>
      </c>
    </row>
    <row r="35" spans="1:18" ht="13.5" thickBot="1">
      <c r="A35" s="115">
        <v>106</v>
      </c>
      <c r="B35" s="6" t="s">
        <v>220</v>
      </c>
      <c r="C35" s="6" t="s">
        <v>133</v>
      </c>
      <c r="D35" s="21">
        <v>18.9</v>
      </c>
      <c r="E35" s="7">
        <f>IF(D35=0,0,VLOOKUP(D35,Tables!$D$3:$E$152,2,TRUE))</f>
        <v>160</v>
      </c>
      <c r="F35" s="3">
        <v>0</v>
      </c>
      <c r="G35" s="7">
        <f t="shared" si="0"/>
        <v>0</v>
      </c>
      <c r="H35" s="3">
        <v>4.8</v>
      </c>
      <c r="I35" s="7">
        <f t="shared" si="1"/>
        <v>196</v>
      </c>
      <c r="J35" s="3">
        <v>2.3</v>
      </c>
      <c r="K35" s="7">
        <f t="shared" si="2"/>
        <v>12</v>
      </c>
      <c r="L35" s="8">
        <v>3</v>
      </c>
      <c r="M35" s="21">
        <v>22.5</v>
      </c>
      <c r="N35" s="24">
        <f t="shared" si="3"/>
        <v>184</v>
      </c>
      <c r="O35" s="13"/>
      <c r="P35" s="10">
        <f t="shared" si="4"/>
        <v>552</v>
      </c>
      <c r="Q35" s="130"/>
      <c r="R35" s="11" t="str">
        <f t="shared" si="5"/>
        <v>Juliet Coffey</v>
      </c>
    </row>
    <row r="36" spans="1:18" ht="13.5" thickBot="1">
      <c r="A36" s="11">
        <v>37</v>
      </c>
      <c r="B36" s="6" t="s">
        <v>134</v>
      </c>
      <c r="C36" s="156" t="s">
        <v>133</v>
      </c>
      <c r="D36" s="21">
        <v>18.9</v>
      </c>
      <c r="E36" s="7">
        <f>IF(D36=0,0,VLOOKUP(D36,Tables!$D$3:$E$152,2,TRUE))</f>
        <v>160</v>
      </c>
      <c r="F36" s="3">
        <v>0</v>
      </c>
      <c r="G36" s="7">
        <f t="shared" si="0"/>
        <v>0</v>
      </c>
      <c r="H36" s="3">
        <v>5.02</v>
      </c>
      <c r="I36" s="7">
        <f t="shared" si="1"/>
        <v>210</v>
      </c>
      <c r="J36" s="3">
        <v>2.84</v>
      </c>
      <c r="K36" s="7">
        <f t="shared" si="2"/>
        <v>81</v>
      </c>
      <c r="L36" s="8">
        <v>0</v>
      </c>
      <c r="M36" s="21">
        <v>0</v>
      </c>
      <c r="N36" s="24">
        <f t="shared" si="3"/>
        <v>0</v>
      </c>
      <c r="O36" s="13"/>
      <c r="P36" s="10">
        <f t="shared" si="4"/>
        <v>451</v>
      </c>
      <c r="Q36" s="130"/>
      <c r="R36" s="11" t="str">
        <f t="shared" si="5"/>
        <v>Georgia Prentice</v>
      </c>
    </row>
    <row r="37" spans="1:18" ht="13.5" thickBot="1">
      <c r="A37" s="11">
        <v>34</v>
      </c>
      <c r="B37" s="151" t="s">
        <v>127</v>
      </c>
      <c r="C37" s="151" t="s">
        <v>122</v>
      </c>
      <c r="D37" s="21">
        <v>0</v>
      </c>
      <c r="E37" s="7">
        <f>IF(D37=0,0,VLOOKUP(D37,Tables!$D$3:$E$152,2,TRUE))</f>
        <v>0</v>
      </c>
      <c r="F37" s="3">
        <v>0</v>
      </c>
      <c r="G37" s="7">
        <f t="shared" si="0"/>
        <v>0</v>
      </c>
      <c r="H37" s="3">
        <v>0</v>
      </c>
      <c r="I37" s="7">
        <f t="shared" si="1"/>
        <v>0</v>
      </c>
      <c r="J37" s="3">
        <v>0</v>
      </c>
      <c r="K37" s="7">
        <f t="shared" si="2"/>
        <v>0</v>
      </c>
      <c r="L37" s="8">
        <v>0</v>
      </c>
      <c r="M37" s="21">
        <v>0</v>
      </c>
      <c r="N37" s="24">
        <f aca="true" t="shared" si="6" ref="N37:N68">IF(L37+M37=0,0,TRUNC(0.11193*((254-(L37*60+M37))^1.88)))</f>
        <v>0</v>
      </c>
      <c r="O37" s="13"/>
      <c r="P37" s="10">
        <f t="shared" si="4"/>
        <v>0</v>
      </c>
      <c r="Q37" s="130"/>
      <c r="R37" s="11" t="str">
        <f t="shared" si="5"/>
        <v>Simone Jenson</v>
      </c>
    </row>
    <row r="38" spans="1:18" ht="13.5" thickBot="1">
      <c r="A38" s="11">
        <v>38</v>
      </c>
      <c r="B38" s="6" t="s">
        <v>135</v>
      </c>
      <c r="C38" s="156" t="s">
        <v>136</v>
      </c>
      <c r="D38" s="21">
        <v>0</v>
      </c>
      <c r="E38" s="7">
        <f>IF(D38=0,0,VLOOKUP(D38,Tables!$D$3:$E$152,2,TRUE))</f>
        <v>0</v>
      </c>
      <c r="F38" s="3">
        <v>0</v>
      </c>
      <c r="G38" s="7">
        <f t="shared" si="0"/>
        <v>0</v>
      </c>
      <c r="H38" s="3">
        <v>0</v>
      </c>
      <c r="I38" s="7">
        <f t="shared" si="1"/>
        <v>0</v>
      </c>
      <c r="J38" s="3">
        <v>0</v>
      </c>
      <c r="K38" s="7">
        <f t="shared" si="2"/>
        <v>0</v>
      </c>
      <c r="L38" s="8">
        <v>0</v>
      </c>
      <c r="M38" s="21">
        <v>0</v>
      </c>
      <c r="N38" s="24">
        <f t="shared" si="6"/>
        <v>0</v>
      </c>
      <c r="O38" s="13"/>
      <c r="P38" s="10">
        <f t="shared" si="4"/>
        <v>0</v>
      </c>
      <c r="Q38" s="130"/>
      <c r="R38" s="11" t="str">
        <f t="shared" si="5"/>
        <v>Nicole Borgers</v>
      </c>
    </row>
    <row r="39" spans="1:18" ht="13.5" thickBot="1">
      <c r="A39" s="11">
        <v>65</v>
      </c>
      <c r="B39" s="151" t="s">
        <v>195</v>
      </c>
      <c r="C39" s="151" t="s">
        <v>194</v>
      </c>
      <c r="D39" s="21">
        <v>0</v>
      </c>
      <c r="E39" s="7">
        <f>IF(D39=0,0,VLOOKUP(D39,Tables!$D$3:$E$152,2,TRUE))</f>
        <v>0</v>
      </c>
      <c r="F39" s="3">
        <v>0</v>
      </c>
      <c r="G39" s="7">
        <f t="shared" si="0"/>
        <v>0</v>
      </c>
      <c r="H39" s="3">
        <v>0</v>
      </c>
      <c r="I39" s="7">
        <f t="shared" si="1"/>
        <v>0</v>
      </c>
      <c r="J39" s="3">
        <v>0</v>
      </c>
      <c r="K39" s="7">
        <f t="shared" si="2"/>
        <v>0</v>
      </c>
      <c r="L39" s="8">
        <v>0</v>
      </c>
      <c r="M39" s="21">
        <v>0</v>
      </c>
      <c r="N39" s="24">
        <f t="shared" si="6"/>
        <v>0</v>
      </c>
      <c r="O39" s="13"/>
      <c r="P39" s="10">
        <f t="shared" si="4"/>
        <v>0</v>
      </c>
      <c r="Q39" s="129"/>
      <c r="R39" s="11" t="str">
        <f t="shared" si="5"/>
        <v>Holly Callaway</v>
      </c>
    </row>
    <row r="40" spans="1:18" ht="13.5" thickBot="1">
      <c r="A40" s="115"/>
      <c r="B40" s="6"/>
      <c r="C40" s="6"/>
      <c r="D40" s="21">
        <v>0</v>
      </c>
      <c r="E40" s="7">
        <f>IF(D40=0,0,VLOOKUP(D40,Tables!$D$3:$E$152,2,TRUE))</f>
        <v>0</v>
      </c>
      <c r="F40" s="3">
        <v>0</v>
      </c>
      <c r="G40" s="7">
        <f t="shared" si="0"/>
        <v>0</v>
      </c>
      <c r="H40" s="3">
        <v>0</v>
      </c>
      <c r="I40" s="7">
        <f t="shared" si="1"/>
        <v>0</v>
      </c>
      <c r="J40" s="3">
        <v>0</v>
      </c>
      <c r="K40" s="7">
        <f t="shared" si="2"/>
        <v>0</v>
      </c>
      <c r="L40" s="8">
        <v>0</v>
      </c>
      <c r="M40" s="21">
        <v>0</v>
      </c>
      <c r="N40" s="24">
        <f t="shared" si="6"/>
        <v>0</v>
      </c>
      <c r="O40" s="13"/>
      <c r="P40" s="10">
        <f t="shared" si="4"/>
        <v>0</v>
      </c>
      <c r="Q40" s="129"/>
      <c r="R40" s="11">
        <f t="shared" si="5"/>
        <v>0</v>
      </c>
    </row>
    <row r="41" spans="1:18" ht="13.5" thickBot="1">
      <c r="A41" s="115"/>
      <c r="B41" s="6"/>
      <c r="C41" s="6"/>
      <c r="D41" s="21">
        <v>0</v>
      </c>
      <c r="E41" s="7">
        <f>IF(D41=0,0,VLOOKUP(D41,Tables!$D$3:$E$152,2,TRUE))</f>
        <v>0</v>
      </c>
      <c r="F41" s="3">
        <v>0</v>
      </c>
      <c r="G41" s="7">
        <f aca="true" t="shared" si="7" ref="G41:G53">IF(F41=0,0,TRUNC(1.84523*(((F41*100)-75)^1.348)))</f>
        <v>0</v>
      </c>
      <c r="H41" s="3">
        <v>0</v>
      </c>
      <c r="I41" s="7">
        <f aca="true" t="shared" si="8" ref="I41:I53">IF(H41=0,0,TRUNC(56.0211*((H41-1.5)^1.05)))</f>
        <v>0</v>
      </c>
      <c r="J41" s="3">
        <v>0</v>
      </c>
      <c r="K41" s="7">
        <f aca="true" t="shared" si="9" ref="K41:K53">IF(J41=0,0,TRUNC(0.188807*(((J41*100)-210)^1.41)))</f>
        <v>0</v>
      </c>
      <c r="L41" s="8">
        <v>0</v>
      </c>
      <c r="M41" s="21">
        <v>0</v>
      </c>
      <c r="N41" s="24">
        <f t="shared" si="6"/>
        <v>0</v>
      </c>
      <c r="O41" s="13"/>
      <c r="P41" s="10">
        <f aca="true" t="shared" si="10" ref="P41:P53">SUM(E41,G41,I41,K41,N41)</f>
        <v>0</v>
      </c>
      <c r="Q41" s="50"/>
      <c r="R41" s="11">
        <f t="shared" si="5"/>
        <v>0</v>
      </c>
    </row>
    <row r="42" spans="1:18" ht="13.5" thickBot="1">
      <c r="A42" s="115"/>
      <c r="B42" s="6"/>
      <c r="C42" s="6"/>
      <c r="D42" s="21">
        <v>0</v>
      </c>
      <c r="E42" s="7">
        <f>IF(D42=0,0,VLOOKUP(D42,Tables!$D$3:$E$152,2,TRUE))</f>
        <v>0</v>
      </c>
      <c r="F42" s="3">
        <v>0</v>
      </c>
      <c r="G42" s="7">
        <f t="shared" si="7"/>
        <v>0</v>
      </c>
      <c r="H42" s="3">
        <v>0</v>
      </c>
      <c r="I42" s="7">
        <f t="shared" si="8"/>
        <v>0</v>
      </c>
      <c r="J42" s="3">
        <v>0</v>
      </c>
      <c r="K42" s="7">
        <f t="shared" si="9"/>
        <v>0</v>
      </c>
      <c r="L42" s="8">
        <v>0</v>
      </c>
      <c r="M42" s="21">
        <v>0</v>
      </c>
      <c r="N42" s="24">
        <f t="shared" si="6"/>
        <v>0</v>
      </c>
      <c r="O42" s="13"/>
      <c r="P42" s="10">
        <f t="shared" si="10"/>
        <v>0</v>
      </c>
      <c r="Q42" s="50"/>
      <c r="R42" s="11">
        <f t="shared" si="5"/>
        <v>0</v>
      </c>
    </row>
    <row r="43" spans="1:18" ht="13.5" thickBot="1">
      <c r="A43" s="115"/>
      <c r="B43" s="6"/>
      <c r="C43" s="6"/>
      <c r="D43" s="21">
        <v>0</v>
      </c>
      <c r="E43" s="7">
        <f>IF(D43=0,0,VLOOKUP(D43,Tables!$D$3:$E$152,2,TRUE))</f>
        <v>0</v>
      </c>
      <c r="F43" s="3">
        <v>0</v>
      </c>
      <c r="G43" s="7">
        <f t="shared" si="7"/>
        <v>0</v>
      </c>
      <c r="H43" s="3">
        <v>0</v>
      </c>
      <c r="I43" s="7">
        <f t="shared" si="8"/>
        <v>0</v>
      </c>
      <c r="J43" s="3">
        <v>0</v>
      </c>
      <c r="K43" s="7">
        <f t="shared" si="9"/>
        <v>0</v>
      </c>
      <c r="L43" s="8">
        <v>0</v>
      </c>
      <c r="M43" s="21">
        <v>0</v>
      </c>
      <c r="N43" s="24">
        <f t="shared" si="6"/>
        <v>0</v>
      </c>
      <c r="O43" s="13"/>
      <c r="P43" s="10">
        <f t="shared" si="10"/>
        <v>0</v>
      </c>
      <c r="Q43" s="50"/>
      <c r="R43" s="11">
        <f t="shared" si="5"/>
        <v>0</v>
      </c>
    </row>
    <row r="44" spans="1:18" ht="13.5" thickBot="1">
      <c r="A44" s="115"/>
      <c r="B44" s="6"/>
      <c r="C44" s="6"/>
      <c r="D44" s="21">
        <v>0</v>
      </c>
      <c r="E44" s="7">
        <f>IF(D44=0,0,VLOOKUP(D44,Tables!$D$3:$E$152,2,TRUE))</f>
        <v>0</v>
      </c>
      <c r="F44" s="3">
        <v>0</v>
      </c>
      <c r="G44" s="7">
        <f t="shared" si="7"/>
        <v>0</v>
      </c>
      <c r="H44" s="3">
        <v>0</v>
      </c>
      <c r="I44" s="7">
        <f t="shared" si="8"/>
        <v>0</v>
      </c>
      <c r="J44" s="3">
        <v>0</v>
      </c>
      <c r="K44" s="7">
        <f t="shared" si="9"/>
        <v>0</v>
      </c>
      <c r="L44" s="8">
        <v>0</v>
      </c>
      <c r="M44" s="21">
        <v>0</v>
      </c>
      <c r="N44" s="24">
        <f t="shared" si="6"/>
        <v>0</v>
      </c>
      <c r="O44" s="13"/>
      <c r="P44" s="10">
        <f t="shared" si="10"/>
        <v>0</v>
      </c>
      <c r="Q44" s="50"/>
      <c r="R44" s="11">
        <f t="shared" si="5"/>
        <v>0</v>
      </c>
    </row>
    <row r="45" spans="1:18" ht="13.5" thickBot="1">
      <c r="A45" s="115"/>
      <c r="B45" s="6"/>
      <c r="C45" s="6"/>
      <c r="D45" s="21">
        <v>0</v>
      </c>
      <c r="E45" s="7">
        <f>IF(D45=0,0,VLOOKUP(D45,Tables!$D$3:$E$152,2,TRUE))</f>
        <v>0</v>
      </c>
      <c r="F45" s="3">
        <v>0</v>
      </c>
      <c r="G45" s="7">
        <f t="shared" si="7"/>
        <v>0</v>
      </c>
      <c r="H45" s="3">
        <v>0</v>
      </c>
      <c r="I45" s="7">
        <f t="shared" si="8"/>
        <v>0</v>
      </c>
      <c r="J45" s="3">
        <v>0</v>
      </c>
      <c r="K45" s="7">
        <f t="shared" si="9"/>
        <v>0</v>
      </c>
      <c r="L45" s="8">
        <v>0</v>
      </c>
      <c r="M45" s="21">
        <v>0</v>
      </c>
      <c r="N45" s="24">
        <f t="shared" si="6"/>
        <v>0</v>
      </c>
      <c r="O45" s="13"/>
      <c r="P45" s="10">
        <f t="shared" si="10"/>
        <v>0</v>
      </c>
      <c r="Q45" s="50"/>
      <c r="R45" s="11">
        <f t="shared" si="5"/>
        <v>0</v>
      </c>
    </row>
    <row r="46" spans="1:18" ht="13.5" thickBot="1">
      <c r="A46" s="115"/>
      <c r="B46" s="6"/>
      <c r="C46" s="6"/>
      <c r="D46" s="21">
        <v>0</v>
      </c>
      <c r="E46" s="7">
        <f>IF(D46=0,0,VLOOKUP(D46,Tables!$D$3:$E$152,2,TRUE))</f>
        <v>0</v>
      </c>
      <c r="F46" s="3">
        <v>0</v>
      </c>
      <c r="G46" s="7">
        <f t="shared" si="7"/>
        <v>0</v>
      </c>
      <c r="H46" s="3">
        <v>0</v>
      </c>
      <c r="I46" s="7">
        <f t="shared" si="8"/>
        <v>0</v>
      </c>
      <c r="J46" s="3">
        <v>0</v>
      </c>
      <c r="K46" s="7">
        <f t="shared" si="9"/>
        <v>0</v>
      </c>
      <c r="L46" s="8">
        <v>0</v>
      </c>
      <c r="M46" s="21">
        <v>0</v>
      </c>
      <c r="N46" s="24">
        <f t="shared" si="6"/>
        <v>0</v>
      </c>
      <c r="O46" s="13"/>
      <c r="P46" s="10">
        <f t="shared" si="10"/>
        <v>0</v>
      </c>
      <c r="Q46" s="50"/>
      <c r="R46" s="11">
        <f aca="true" t="shared" si="11" ref="R46:R53">B46</f>
        <v>0</v>
      </c>
    </row>
    <row r="47" spans="1:18" ht="13.5" thickBot="1">
      <c r="A47" s="115"/>
      <c r="B47" s="6">
        <v>35</v>
      </c>
      <c r="C47" s="6"/>
      <c r="D47" s="21">
        <v>0</v>
      </c>
      <c r="E47" s="7">
        <f>IF(D47=0,0,VLOOKUP(D47,Tables!$D$3:$E$152,2,TRUE))</f>
        <v>0</v>
      </c>
      <c r="F47" s="3">
        <v>0</v>
      </c>
      <c r="G47" s="7">
        <f t="shared" si="7"/>
        <v>0</v>
      </c>
      <c r="H47" s="3">
        <v>0</v>
      </c>
      <c r="I47" s="7">
        <f t="shared" si="8"/>
        <v>0</v>
      </c>
      <c r="J47" s="3">
        <v>0</v>
      </c>
      <c r="K47" s="7">
        <f t="shared" si="9"/>
        <v>0</v>
      </c>
      <c r="L47" s="8">
        <v>0</v>
      </c>
      <c r="M47" s="21">
        <v>0</v>
      </c>
      <c r="N47" s="24">
        <f t="shared" si="6"/>
        <v>0</v>
      </c>
      <c r="O47" s="13"/>
      <c r="P47" s="10">
        <f t="shared" si="10"/>
        <v>0</v>
      </c>
      <c r="Q47" s="50"/>
      <c r="R47" s="11">
        <f t="shared" si="11"/>
        <v>35</v>
      </c>
    </row>
    <row r="48" spans="1:18" ht="13.5" thickBot="1">
      <c r="A48" s="115"/>
      <c r="B48" s="6"/>
      <c r="C48" s="6"/>
      <c r="D48" s="21">
        <v>0</v>
      </c>
      <c r="E48" s="7">
        <f>IF(D48=0,0,VLOOKUP(D48,Tables!$D$3:$E$152,2,TRUE))</f>
        <v>0</v>
      </c>
      <c r="F48" s="3">
        <v>0</v>
      </c>
      <c r="G48" s="7">
        <f t="shared" si="7"/>
        <v>0</v>
      </c>
      <c r="H48" s="3">
        <v>0</v>
      </c>
      <c r="I48" s="7">
        <f t="shared" si="8"/>
        <v>0</v>
      </c>
      <c r="J48" s="3">
        <v>0</v>
      </c>
      <c r="K48" s="7">
        <f t="shared" si="9"/>
        <v>0</v>
      </c>
      <c r="L48" s="8">
        <v>0</v>
      </c>
      <c r="M48" s="21">
        <v>0</v>
      </c>
      <c r="N48" s="24">
        <f t="shared" si="6"/>
        <v>0</v>
      </c>
      <c r="O48" s="13"/>
      <c r="P48" s="10">
        <f t="shared" si="10"/>
        <v>0</v>
      </c>
      <c r="Q48" s="50"/>
      <c r="R48" s="11">
        <f t="shared" si="11"/>
        <v>0</v>
      </c>
    </row>
    <row r="49" spans="1:18" ht="13.5" thickBot="1">
      <c r="A49" s="115"/>
      <c r="B49" s="6"/>
      <c r="C49" s="6"/>
      <c r="D49" s="21">
        <v>0</v>
      </c>
      <c r="E49" s="7">
        <f>IF(D49=0,0,VLOOKUP(D49,Tables!$D$3:$E$152,2,TRUE))</f>
        <v>0</v>
      </c>
      <c r="F49" s="3">
        <v>0</v>
      </c>
      <c r="G49" s="7">
        <f t="shared" si="7"/>
        <v>0</v>
      </c>
      <c r="H49" s="3">
        <v>0</v>
      </c>
      <c r="I49" s="7">
        <f t="shared" si="8"/>
        <v>0</v>
      </c>
      <c r="J49" s="3">
        <v>0</v>
      </c>
      <c r="K49" s="7">
        <f t="shared" si="9"/>
        <v>0</v>
      </c>
      <c r="L49" s="8">
        <v>0</v>
      </c>
      <c r="M49" s="21">
        <v>0</v>
      </c>
      <c r="N49" s="24">
        <f t="shared" si="6"/>
        <v>0</v>
      </c>
      <c r="O49" s="13"/>
      <c r="P49" s="10">
        <f t="shared" si="10"/>
        <v>0</v>
      </c>
      <c r="Q49" s="50"/>
      <c r="R49" s="11">
        <f t="shared" si="11"/>
        <v>0</v>
      </c>
    </row>
    <row r="50" spans="1:18" ht="13.5" thickBot="1">
      <c r="A50" s="115"/>
      <c r="B50" s="6"/>
      <c r="C50" s="6"/>
      <c r="D50" s="21">
        <v>0</v>
      </c>
      <c r="E50" s="7">
        <f>IF(D50=0,0,VLOOKUP(D50,Tables!$D$3:$E$152,2,TRUE))</f>
        <v>0</v>
      </c>
      <c r="F50" s="3">
        <v>0</v>
      </c>
      <c r="G50" s="7">
        <f t="shared" si="7"/>
        <v>0</v>
      </c>
      <c r="H50" s="3">
        <v>0</v>
      </c>
      <c r="I50" s="7">
        <f t="shared" si="8"/>
        <v>0</v>
      </c>
      <c r="J50" s="3">
        <v>0</v>
      </c>
      <c r="K50" s="7">
        <f t="shared" si="9"/>
        <v>0</v>
      </c>
      <c r="L50" s="8">
        <v>0</v>
      </c>
      <c r="M50" s="21">
        <v>0</v>
      </c>
      <c r="N50" s="24">
        <f t="shared" si="6"/>
        <v>0</v>
      </c>
      <c r="O50" s="13"/>
      <c r="P50" s="10">
        <f t="shared" si="10"/>
        <v>0</v>
      </c>
      <c r="Q50" s="50"/>
      <c r="R50" s="11">
        <f t="shared" si="11"/>
        <v>0</v>
      </c>
    </row>
    <row r="51" spans="1:18" ht="13.5" thickBot="1">
      <c r="A51" s="115"/>
      <c r="B51" s="6"/>
      <c r="C51" s="6"/>
      <c r="D51" s="21">
        <v>0</v>
      </c>
      <c r="E51" s="7">
        <f>IF(D51=0,0,VLOOKUP(D51,Tables!$D$3:$E$152,2,TRUE))</f>
        <v>0</v>
      </c>
      <c r="F51" s="3">
        <v>0</v>
      </c>
      <c r="G51" s="7">
        <f t="shared" si="7"/>
        <v>0</v>
      </c>
      <c r="H51" s="3">
        <v>0</v>
      </c>
      <c r="I51" s="7">
        <f t="shared" si="8"/>
        <v>0</v>
      </c>
      <c r="J51" s="3">
        <v>0</v>
      </c>
      <c r="K51" s="7">
        <f t="shared" si="9"/>
        <v>0</v>
      </c>
      <c r="L51" s="8">
        <v>0</v>
      </c>
      <c r="M51" s="21">
        <v>0</v>
      </c>
      <c r="N51" s="24">
        <f t="shared" si="6"/>
        <v>0</v>
      </c>
      <c r="O51" s="13"/>
      <c r="P51" s="10">
        <f t="shared" si="10"/>
        <v>0</v>
      </c>
      <c r="Q51" s="50"/>
      <c r="R51" s="11">
        <f t="shared" si="11"/>
        <v>0</v>
      </c>
    </row>
    <row r="52" spans="1:18" ht="13.5" thickBot="1">
      <c r="A52" s="115"/>
      <c r="B52" s="6"/>
      <c r="C52" s="6"/>
      <c r="D52" s="21">
        <v>0</v>
      </c>
      <c r="E52" s="7">
        <f>IF(D52=0,0,VLOOKUP(D52,Tables!$D$3:$E$152,2,TRUE))</f>
        <v>0</v>
      </c>
      <c r="F52" s="3">
        <v>0</v>
      </c>
      <c r="G52" s="7">
        <f t="shared" si="7"/>
        <v>0</v>
      </c>
      <c r="H52" s="3">
        <v>0</v>
      </c>
      <c r="I52" s="7">
        <f t="shared" si="8"/>
        <v>0</v>
      </c>
      <c r="J52" s="3">
        <v>0</v>
      </c>
      <c r="K52" s="7">
        <f t="shared" si="9"/>
        <v>0</v>
      </c>
      <c r="L52" s="8">
        <v>0</v>
      </c>
      <c r="M52" s="21">
        <v>0</v>
      </c>
      <c r="N52" s="24">
        <f t="shared" si="6"/>
        <v>0</v>
      </c>
      <c r="O52" s="13"/>
      <c r="P52" s="10">
        <f t="shared" si="10"/>
        <v>0</v>
      </c>
      <c r="Q52" s="50"/>
      <c r="R52" s="11">
        <f t="shared" si="11"/>
        <v>0</v>
      </c>
    </row>
    <row r="53" spans="1:18" ht="13.5" thickBot="1">
      <c r="A53" s="115"/>
      <c r="B53" s="6"/>
      <c r="C53" s="6"/>
      <c r="D53" s="21">
        <v>0</v>
      </c>
      <c r="E53" s="7">
        <f>IF(D53=0,0,VLOOKUP(D53,Tables!$D$3:$E$152,2,TRUE))</f>
        <v>0</v>
      </c>
      <c r="F53" s="3">
        <v>0</v>
      </c>
      <c r="G53" s="7">
        <f t="shared" si="7"/>
        <v>0</v>
      </c>
      <c r="H53" s="3">
        <v>0</v>
      </c>
      <c r="I53" s="7">
        <f t="shared" si="8"/>
        <v>0</v>
      </c>
      <c r="J53" s="3">
        <v>0</v>
      </c>
      <c r="K53" s="7">
        <f t="shared" si="9"/>
        <v>0</v>
      </c>
      <c r="L53" s="8">
        <v>0</v>
      </c>
      <c r="M53" s="21">
        <v>0</v>
      </c>
      <c r="N53" s="24">
        <f t="shared" si="6"/>
        <v>0</v>
      </c>
      <c r="O53" s="13"/>
      <c r="P53" s="10">
        <f t="shared" si="10"/>
        <v>0</v>
      </c>
      <c r="Q53" s="50"/>
      <c r="R53" s="11">
        <f t="shared" si="11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1">
      <selection activeCell="W12" sqref="A9:W12"/>
    </sheetView>
  </sheetViews>
  <sheetFormatPr defaultColWidth="9.140625" defaultRowHeight="12.75"/>
  <cols>
    <col min="1" max="1" width="4.421875" style="1" customWidth="1"/>
    <col min="2" max="2" width="25.421875" style="1" bestFit="1" customWidth="1"/>
    <col min="3" max="3" width="37.42187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5.8515625" style="19" customWidth="1"/>
    <col min="21" max="21" width="0.13671875" style="17" customWidth="1"/>
    <col min="22" max="22" width="0.71875" style="18" hidden="1" customWidth="1"/>
    <col min="23" max="23" width="7.421875" style="4" customWidth="1"/>
    <col min="24" max="24" width="2.140625" style="4" customWidth="1"/>
    <col min="25" max="25" width="4.00390625" style="4" bestFit="1" customWidth="1"/>
    <col min="26" max="26" width="25.421875" style="5" bestFit="1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4:25" ht="12.75">
      <c r="D8" s="25"/>
      <c r="E8" s="24"/>
      <c r="F8" s="73"/>
      <c r="G8" s="24"/>
      <c r="H8" s="25"/>
      <c r="I8" s="24"/>
      <c r="J8" s="23"/>
      <c r="K8" s="24"/>
      <c r="L8" s="61"/>
      <c r="M8" s="23"/>
      <c r="N8" s="24"/>
      <c r="O8" s="25"/>
      <c r="P8" s="24"/>
      <c r="Q8" s="25"/>
      <c r="R8" s="24"/>
      <c r="S8" s="38"/>
      <c r="T8" s="20"/>
      <c r="U8" s="70"/>
      <c r="V8" s="33"/>
      <c r="W8" s="32"/>
      <c r="X8" s="58"/>
      <c r="Y8" s="114"/>
    </row>
    <row r="9" spans="1:26" ht="12.75">
      <c r="A9" s="6">
        <v>81</v>
      </c>
      <c r="B9" s="154" t="s">
        <v>155</v>
      </c>
      <c r="C9" s="151" t="s">
        <v>154</v>
      </c>
      <c r="D9" s="3">
        <v>5.82</v>
      </c>
      <c r="E9" s="7">
        <f>IF(D9=0,0,TRUNC(0.14354*(((D9*100)-220)^1.4)))</f>
        <v>548</v>
      </c>
      <c r="F9" s="74">
        <v>25.99</v>
      </c>
      <c r="G9" s="7">
        <f>IF(F9=0,0,TRUNC(12.91*((F9-4)^1.1)))</f>
        <v>386</v>
      </c>
      <c r="H9" s="3">
        <v>35.2</v>
      </c>
      <c r="I9" s="7">
        <f>IF(H9=0,0,TRUNC(10.14*((H9-7)^1.08)))</f>
        <v>373</v>
      </c>
      <c r="J9" s="21">
        <v>0</v>
      </c>
      <c r="K9" s="7">
        <f>IF(J9=0,0,TRUNC(1.53775*((81.86-J9)^1.81)))</f>
        <v>0</v>
      </c>
      <c r="L9" s="62"/>
      <c r="M9" s="21">
        <v>16.6</v>
      </c>
      <c r="N9" s="7">
        <f>IF(M9=0,0,TRUNC(7.237*((26.76-M9)^1.835)))</f>
        <v>509</v>
      </c>
      <c r="O9" s="3">
        <v>0</v>
      </c>
      <c r="P9" s="7">
        <f>IF(O9=0,0,TRUNC(0.8465*(((O9*100)-75)^1.42)))</f>
        <v>0</v>
      </c>
      <c r="Q9" s="3">
        <v>0</v>
      </c>
      <c r="R9" s="7">
        <f>IF(Q9=0,0,TRUNC(51.39*((Q9-1.5)^1.05)))</f>
        <v>0</v>
      </c>
      <c r="S9" s="8">
        <v>4</v>
      </c>
      <c r="T9" s="21">
        <v>57.1</v>
      </c>
      <c r="U9" s="7">
        <f>IF(S9+T9=0,0,TRUNC(0.03768*((480-(S9*60+T9))^1.85)))</f>
        <v>577</v>
      </c>
      <c r="V9" s="9"/>
      <c r="W9" s="10">
        <f>SUM(G9,N9,P9,R9,K9,E9,I9,U9)</f>
        <v>2393</v>
      </c>
      <c r="X9" s="50"/>
      <c r="Y9" s="116">
        <f aca="true" t="shared" si="0" ref="Y9:Z24">A9</f>
        <v>81</v>
      </c>
      <c r="Z9" s="11" t="str">
        <f t="shared" si="0"/>
        <v>Chris Annous</v>
      </c>
    </row>
    <row r="10" spans="1:26" ht="12.75">
      <c r="A10" s="127">
        <v>82</v>
      </c>
      <c r="B10" s="155" t="s">
        <v>156</v>
      </c>
      <c r="C10" s="158" t="s">
        <v>154</v>
      </c>
      <c r="D10" s="3">
        <v>5.12</v>
      </c>
      <c r="E10" s="7">
        <f>IF(D10=0,0,TRUNC(0.14354*(((D10*100)-220)^1.4)))</f>
        <v>405</v>
      </c>
      <c r="F10" s="74">
        <v>16.28</v>
      </c>
      <c r="G10" s="7">
        <f>IF(F10=0,0,TRUNC(12.91*((F10-4)^1.1)))</f>
        <v>203</v>
      </c>
      <c r="H10" s="3">
        <v>26.04</v>
      </c>
      <c r="I10" s="7">
        <f>IF(H10=0,0,TRUNC(10.14*((H10-7)^1.08)))</f>
        <v>244</v>
      </c>
      <c r="J10" s="21">
        <v>0</v>
      </c>
      <c r="K10" s="7">
        <f>IF(J10=0,0,TRUNC(1.53775*((81.86-J10)^1.81)))</f>
        <v>0</v>
      </c>
      <c r="L10" s="62"/>
      <c r="M10" s="21">
        <v>18.6</v>
      </c>
      <c r="N10" s="7">
        <f>IF(M10=0,0,TRUNC(7.237*((26.76-M10)^1.835)))</f>
        <v>340</v>
      </c>
      <c r="O10" s="3">
        <v>0</v>
      </c>
      <c r="P10" s="7">
        <f>IF(O10=0,0,TRUNC(0.8465*(((O10*100)-75)^1.42)))</f>
        <v>0</v>
      </c>
      <c r="Q10" s="3">
        <v>0</v>
      </c>
      <c r="R10" s="7">
        <f>IF(Q10=0,0,TRUNC(51.39*((Q10-1.5)^1.05)))</f>
        <v>0</v>
      </c>
      <c r="S10" s="8">
        <v>4</v>
      </c>
      <c r="T10" s="21">
        <v>50.1</v>
      </c>
      <c r="U10" s="7">
        <f>IF(S10+T10=0,0,TRUNC(0.03768*((480-(S10*60+T10))^1.85)))</f>
        <v>618</v>
      </c>
      <c r="V10" s="9"/>
      <c r="W10" s="10">
        <f>SUM(G10,N10,P10,R10,K10,E10,I10,U10)</f>
        <v>1810</v>
      </c>
      <c r="X10" s="50"/>
      <c r="Y10" s="116">
        <f t="shared" si="0"/>
        <v>82</v>
      </c>
      <c r="Z10" s="11" t="str">
        <f t="shared" si="0"/>
        <v>Oscar Gleave</v>
      </c>
    </row>
    <row r="11" spans="1:26" ht="12.75">
      <c r="A11" s="127">
        <v>83</v>
      </c>
      <c r="B11" s="155" t="s">
        <v>157</v>
      </c>
      <c r="C11" s="158" t="s">
        <v>154</v>
      </c>
      <c r="D11" s="3">
        <v>5.2</v>
      </c>
      <c r="E11" s="7">
        <f>IF(D11=0,0,TRUNC(0.14354*(((D11*100)-220)^1.4)))</f>
        <v>421</v>
      </c>
      <c r="F11" s="74">
        <v>22.26</v>
      </c>
      <c r="G11" s="7">
        <f>IF(F11=0,0,TRUNC(12.91*((F11-4)^1.1)))</f>
        <v>315</v>
      </c>
      <c r="H11" s="3">
        <v>36.15</v>
      </c>
      <c r="I11" s="7">
        <f>IF(H11=0,0,TRUNC(10.14*((H11-7)^1.08)))</f>
        <v>387</v>
      </c>
      <c r="J11" s="21">
        <v>0</v>
      </c>
      <c r="K11" s="7">
        <f>IF(J11=0,0,TRUNC(1.53775*((81.86-J11)^1.81)))</f>
        <v>0</v>
      </c>
      <c r="L11" s="62"/>
      <c r="M11" s="21">
        <v>19.1</v>
      </c>
      <c r="N11" s="7">
        <f>IF(M11=0,0,TRUNC(7.237*((26.76-M11)^1.835)))</f>
        <v>303</v>
      </c>
      <c r="O11" s="3">
        <v>0</v>
      </c>
      <c r="P11" s="7">
        <f>IF(O11=0,0,TRUNC(0.8465*(((O11*100)-75)^1.42)))</f>
        <v>0</v>
      </c>
      <c r="Q11" s="3">
        <v>0</v>
      </c>
      <c r="R11" s="7">
        <f>IF(Q11=0,0,TRUNC(51.39*((Q11-1.5)^1.05)))</f>
        <v>0</v>
      </c>
      <c r="S11" s="8">
        <v>5</v>
      </c>
      <c r="T11" s="21">
        <v>10.1</v>
      </c>
      <c r="U11" s="7">
        <f>IF(S11+T11=0,0,TRUNC(0.03768*((480-(S11*60+T11))^1.85)))</f>
        <v>503</v>
      </c>
      <c r="V11" s="9"/>
      <c r="W11" s="10">
        <f>SUM(G11,N11,P11,R11,K11,E11,I11,U11)</f>
        <v>1929</v>
      </c>
      <c r="X11" s="50"/>
      <c r="Y11" s="116">
        <f t="shared" si="0"/>
        <v>83</v>
      </c>
      <c r="Z11" s="11" t="str">
        <f t="shared" si="0"/>
        <v>Tom Pearson</v>
      </c>
    </row>
    <row r="12" spans="1:26" ht="12.75">
      <c r="A12" s="127">
        <v>84</v>
      </c>
      <c r="B12" s="155" t="s">
        <v>158</v>
      </c>
      <c r="C12" s="158" t="s">
        <v>154</v>
      </c>
      <c r="D12" s="3">
        <v>5.05</v>
      </c>
      <c r="E12" s="7">
        <f>IF(D12=0,0,TRUNC(0.14354*(((D12*100)-220)^1.4)))</f>
        <v>392</v>
      </c>
      <c r="F12" s="74">
        <v>18.31</v>
      </c>
      <c r="G12" s="7">
        <f>IF(F12=0,0,TRUNC(12.91*((F12-4)^1.1)))</f>
        <v>241</v>
      </c>
      <c r="H12" s="3">
        <v>25.09</v>
      </c>
      <c r="I12" s="7">
        <f>IF(H12=0,0,TRUNC(10.14*((H12-7)^1.08)))</f>
        <v>231</v>
      </c>
      <c r="J12" s="21">
        <v>0</v>
      </c>
      <c r="K12" s="7">
        <f>IF(J12=0,0,TRUNC(1.53775*((81.86-J12)^1.81)))</f>
        <v>0</v>
      </c>
      <c r="L12" s="62"/>
      <c r="M12" s="21">
        <v>15.9</v>
      </c>
      <c r="N12" s="7">
        <f>IF(M12=0,0,TRUNC(7.237*((26.76-M12)^1.835)))</f>
        <v>575</v>
      </c>
      <c r="O12" s="3">
        <v>0</v>
      </c>
      <c r="P12" s="7">
        <f>IF(O12=0,0,TRUNC(0.8465*(((O12*100)-75)^1.42)))</f>
        <v>0</v>
      </c>
      <c r="Q12" s="3">
        <v>0</v>
      </c>
      <c r="R12" s="7">
        <f>IF(Q12=0,0,TRUNC(51.39*((Q12-1.5)^1.05)))</f>
        <v>0</v>
      </c>
      <c r="S12" s="8">
        <v>4</v>
      </c>
      <c r="T12" s="21">
        <v>55.6</v>
      </c>
      <c r="U12" s="7">
        <f>IF(S12+T12=0,0,TRUNC(0.03768*((480-(S12*60+T12))^1.85)))</f>
        <v>585</v>
      </c>
      <c r="V12" s="9"/>
      <c r="W12" s="10">
        <f>SUM(G12,N12,P12,R12,K12,E12,I12,U12)</f>
        <v>2024</v>
      </c>
      <c r="X12" s="50"/>
      <c r="Y12" s="116">
        <f t="shared" si="0"/>
        <v>84</v>
      </c>
      <c r="Z12" s="11" t="str">
        <f t="shared" si="0"/>
        <v>Luke Castenskiold</v>
      </c>
    </row>
    <row r="13" spans="1:26" ht="12.75">
      <c r="A13" s="127">
        <v>85</v>
      </c>
      <c r="B13" s="152" t="s">
        <v>164</v>
      </c>
      <c r="C13" s="151" t="s">
        <v>165</v>
      </c>
      <c r="D13" s="3">
        <v>0</v>
      </c>
      <c r="E13" s="7">
        <f aca="true" t="shared" si="1" ref="E13:E19">IF(D13=0,0,TRUNC(0.14354*(((D13*100)-220)^1.4)))</f>
        <v>0</v>
      </c>
      <c r="F13" s="74">
        <v>0</v>
      </c>
      <c r="G13" s="7">
        <f aca="true" t="shared" si="2" ref="G13:G19">IF(F13=0,0,TRUNC(12.91*((F13-4)^1.1)))</f>
        <v>0</v>
      </c>
      <c r="H13" s="3">
        <v>0</v>
      </c>
      <c r="I13" s="7">
        <f aca="true" t="shared" si="3" ref="I13:I19">IF(H13=0,0,TRUNC(10.14*((H13-7)^1.08)))</f>
        <v>0</v>
      </c>
      <c r="J13" s="21">
        <v>0</v>
      </c>
      <c r="K13" s="7">
        <f aca="true" t="shared" si="4" ref="K13:K19">IF(J13=0,0,TRUNC(1.53775*((81.86-J13)^1.81)))</f>
        <v>0</v>
      </c>
      <c r="L13" s="62"/>
      <c r="M13" s="21">
        <v>0</v>
      </c>
      <c r="N13" s="7">
        <f aca="true" t="shared" si="5" ref="N13:N19">IF(M13=0,0,TRUNC(7.237*((26.76-M13)^1.835)))</f>
        <v>0</v>
      </c>
      <c r="O13" s="3">
        <v>0</v>
      </c>
      <c r="P13" s="7">
        <f aca="true" t="shared" si="6" ref="P13:P19">IF(O13=0,0,TRUNC(0.8465*(((O13*100)-75)^1.42)))</f>
        <v>0</v>
      </c>
      <c r="Q13" s="3">
        <v>0</v>
      </c>
      <c r="R13" s="7">
        <f aca="true" t="shared" si="7" ref="R13:R19">IF(Q13=0,0,TRUNC(51.39*((Q13-1.5)^1.05)))</f>
        <v>0</v>
      </c>
      <c r="S13" s="8">
        <v>0</v>
      </c>
      <c r="T13" s="21">
        <v>0</v>
      </c>
      <c r="U13" s="7">
        <f aca="true" t="shared" si="8" ref="U13:U19">IF(S13+T13=0,0,TRUNC(0.03768*((480-(S13*60+T13))^1.85)))</f>
        <v>0</v>
      </c>
      <c r="V13" s="9"/>
      <c r="W13" s="10">
        <f aca="true" t="shared" si="9" ref="W13:W19">SUM(G13,N13,P13,R13,K13,E13,I13,U13)</f>
        <v>0</v>
      </c>
      <c r="X13" s="50"/>
      <c r="Y13" s="116">
        <f t="shared" si="0"/>
        <v>85</v>
      </c>
      <c r="Z13" s="11" t="str">
        <f t="shared" si="0"/>
        <v>Lucillo Burrell</v>
      </c>
    </row>
    <row r="14" spans="1:26" ht="12.75">
      <c r="A14" s="127"/>
      <c r="B14" s="151"/>
      <c r="C14" s="151"/>
      <c r="D14" s="3">
        <v>0</v>
      </c>
      <c r="E14" s="7">
        <f t="shared" si="1"/>
        <v>0</v>
      </c>
      <c r="F14" s="74">
        <v>0</v>
      </c>
      <c r="G14" s="7">
        <f t="shared" si="2"/>
        <v>0</v>
      </c>
      <c r="H14" s="3">
        <v>0</v>
      </c>
      <c r="I14" s="7">
        <f t="shared" si="3"/>
        <v>0</v>
      </c>
      <c r="J14" s="21">
        <v>0</v>
      </c>
      <c r="K14" s="7">
        <f t="shared" si="4"/>
        <v>0</v>
      </c>
      <c r="L14" s="62"/>
      <c r="M14" s="21">
        <v>0</v>
      </c>
      <c r="N14" s="7">
        <f t="shared" si="5"/>
        <v>0</v>
      </c>
      <c r="O14" s="3">
        <v>0</v>
      </c>
      <c r="P14" s="7">
        <f t="shared" si="6"/>
        <v>0</v>
      </c>
      <c r="Q14" s="3">
        <v>0</v>
      </c>
      <c r="R14" s="7">
        <f t="shared" si="7"/>
        <v>0</v>
      </c>
      <c r="S14" s="8">
        <v>0</v>
      </c>
      <c r="T14" s="21">
        <v>0</v>
      </c>
      <c r="U14" s="7">
        <f t="shared" si="8"/>
        <v>0</v>
      </c>
      <c r="V14" s="9"/>
      <c r="W14" s="10">
        <f t="shared" si="9"/>
        <v>0</v>
      </c>
      <c r="X14" s="50"/>
      <c r="Y14" s="116">
        <f aca="true" t="shared" si="10" ref="Y14:Z35">A14</f>
        <v>0</v>
      </c>
      <c r="Z14" s="11">
        <f t="shared" si="0"/>
        <v>0</v>
      </c>
    </row>
    <row r="15" spans="1:26" ht="12.75">
      <c r="A15" s="127"/>
      <c r="B15" s="151"/>
      <c r="C15" s="151"/>
      <c r="D15" s="3">
        <v>0</v>
      </c>
      <c r="E15" s="7">
        <f t="shared" si="1"/>
        <v>0</v>
      </c>
      <c r="F15" s="74">
        <v>0</v>
      </c>
      <c r="G15" s="7">
        <f t="shared" si="2"/>
        <v>0</v>
      </c>
      <c r="H15" s="3">
        <v>0</v>
      </c>
      <c r="I15" s="7">
        <f t="shared" si="3"/>
        <v>0</v>
      </c>
      <c r="J15" s="21">
        <v>0</v>
      </c>
      <c r="K15" s="7">
        <f t="shared" si="4"/>
        <v>0</v>
      </c>
      <c r="L15" s="62"/>
      <c r="M15" s="21">
        <v>0</v>
      </c>
      <c r="N15" s="7">
        <f t="shared" si="5"/>
        <v>0</v>
      </c>
      <c r="O15" s="3">
        <v>0</v>
      </c>
      <c r="P15" s="7">
        <f t="shared" si="6"/>
        <v>0</v>
      </c>
      <c r="Q15" s="3">
        <v>0</v>
      </c>
      <c r="R15" s="7">
        <f t="shared" si="7"/>
        <v>0</v>
      </c>
      <c r="S15" s="8">
        <v>0</v>
      </c>
      <c r="T15" s="21">
        <v>0</v>
      </c>
      <c r="U15" s="7">
        <f t="shared" si="8"/>
        <v>0</v>
      </c>
      <c r="V15" s="9"/>
      <c r="W15" s="10">
        <f t="shared" si="9"/>
        <v>0</v>
      </c>
      <c r="X15" s="50"/>
      <c r="Y15" s="116">
        <f t="shared" si="10"/>
        <v>0</v>
      </c>
      <c r="Z15" s="11">
        <f t="shared" si="0"/>
        <v>0</v>
      </c>
    </row>
    <row r="16" spans="1:26" ht="12.75">
      <c r="A16" s="127"/>
      <c r="B16" s="151"/>
      <c r="C16" s="151"/>
      <c r="D16" s="3">
        <v>0</v>
      </c>
      <c r="E16" s="7">
        <f t="shared" si="1"/>
        <v>0</v>
      </c>
      <c r="F16" s="74">
        <v>0</v>
      </c>
      <c r="G16" s="7">
        <f t="shared" si="2"/>
        <v>0</v>
      </c>
      <c r="H16" s="3">
        <v>0</v>
      </c>
      <c r="I16" s="7">
        <f t="shared" si="3"/>
        <v>0</v>
      </c>
      <c r="J16" s="21">
        <v>0</v>
      </c>
      <c r="K16" s="7">
        <f t="shared" si="4"/>
        <v>0</v>
      </c>
      <c r="L16" s="62"/>
      <c r="M16" s="21">
        <v>0</v>
      </c>
      <c r="N16" s="7">
        <f t="shared" si="5"/>
        <v>0</v>
      </c>
      <c r="O16" s="3">
        <v>0</v>
      </c>
      <c r="P16" s="7">
        <f t="shared" si="6"/>
        <v>0</v>
      </c>
      <c r="Q16" s="3">
        <v>0</v>
      </c>
      <c r="R16" s="7">
        <f t="shared" si="7"/>
        <v>0</v>
      </c>
      <c r="S16" s="8">
        <v>0</v>
      </c>
      <c r="T16" s="21">
        <v>0</v>
      </c>
      <c r="U16" s="7">
        <f t="shared" si="8"/>
        <v>0</v>
      </c>
      <c r="V16" s="9"/>
      <c r="W16" s="10">
        <f t="shared" si="9"/>
        <v>0</v>
      </c>
      <c r="X16" s="50"/>
      <c r="Y16" s="116">
        <f t="shared" si="10"/>
        <v>0</v>
      </c>
      <c r="Z16" s="11">
        <f t="shared" si="0"/>
        <v>0</v>
      </c>
    </row>
    <row r="17" spans="1:26" ht="12.75">
      <c r="A17" s="127"/>
      <c r="B17" s="151"/>
      <c r="C17" s="151"/>
      <c r="D17" s="3">
        <v>0</v>
      </c>
      <c r="E17" s="7">
        <f t="shared" si="1"/>
        <v>0</v>
      </c>
      <c r="F17" s="74">
        <v>0</v>
      </c>
      <c r="G17" s="7">
        <f t="shared" si="2"/>
        <v>0</v>
      </c>
      <c r="H17" s="3">
        <v>0</v>
      </c>
      <c r="I17" s="7">
        <f t="shared" si="3"/>
        <v>0</v>
      </c>
      <c r="J17" s="21">
        <v>0</v>
      </c>
      <c r="K17" s="7">
        <f t="shared" si="4"/>
        <v>0</v>
      </c>
      <c r="L17" s="62"/>
      <c r="M17" s="21">
        <v>0</v>
      </c>
      <c r="N17" s="7">
        <f t="shared" si="5"/>
        <v>0</v>
      </c>
      <c r="O17" s="3">
        <v>0</v>
      </c>
      <c r="P17" s="7">
        <f t="shared" si="6"/>
        <v>0</v>
      </c>
      <c r="Q17" s="3">
        <v>0</v>
      </c>
      <c r="R17" s="7">
        <f t="shared" si="7"/>
        <v>0</v>
      </c>
      <c r="S17" s="8">
        <v>0</v>
      </c>
      <c r="T17" s="21">
        <v>0</v>
      </c>
      <c r="U17" s="7">
        <f t="shared" si="8"/>
        <v>0</v>
      </c>
      <c r="V17" s="9"/>
      <c r="W17" s="10">
        <f t="shared" si="9"/>
        <v>0</v>
      </c>
      <c r="X17" s="50"/>
      <c r="Y17" s="116">
        <f t="shared" si="10"/>
        <v>0</v>
      </c>
      <c r="Z17" s="11">
        <f t="shared" si="0"/>
        <v>0</v>
      </c>
    </row>
    <row r="18" spans="1:26" ht="12.75">
      <c r="A18" s="6"/>
      <c r="B18" s="151"/>
      <c r="C18" s="151"/>
      <c r="D18" s="3">
        <v>0</v>
      </c>
      <c r="E18" s="7">
        <f t="shared" si="1"/>
        <v>0</v>
      </c>
      <c r="F18" s="74">
        <v>0</v>
      </c>
      <c r="G18" s="7">
        <f t="shared" si="2"/>
        <v>0</v>
      </c>
      <c r="H18" s="3">
        <v>0</v>
      </c>
      <c r="I18" s="7">
        <f t="shared" si="3"/>
        <v>0</v>
      </c>
      <c r="J18" s="21">
        <v>0</v>
      </c>
      <c r="K18" s="7">
        <f t="shared" si="4"/>
        <v>0</v>
      </c>
      <c r="L18" s="62"/>
      <c r="M18" s="21">
        <v>0</v>
      </c>
      <c r="N18" s="7">
        <f t="shared" si="5"/>
        <v>0</v>
      </c>
      <c r="O18" s="3">
        <v>0</v>
      </c>
      <c r="P18" s="7">
        <f t="shared" si="6"/>
        <v>0</v>
      </c>
      <c r="Q18" s="3">
        <v>0</v>
      </c>
      <c r="R18" s="7">
        <f t="shared" si="7"/>
        <v>0</v>
      </c>
      <c r="S18" s="8">
        <v>0</v>
      </c>
      <c r="T18" s="21">
        <v>0</v>
      </c>
      <c r="U18" s="7">
        <f t="shared" si="8"/>
        <v>0</v>
      </c>
      <c r="V18" s="9"/>
      <c r="W18" s="10">
        <f t="shared" si="9"/>
        <v>0</v>
      </c>
      <c r="X18" s="50"/>
      <c r="Y18" s="116">
        <f t="shared" si="10"/>
        <v>0</v>
      </c>
      <c r="Z18" s="11">
        <f t="shared" si="0"/>
        <v>0</v>
      </c>
    </row>
    <row r="19" spans="1:26" ht="12.75">
      <c r="A19" s="6"/>
      <c r="B19" s="6"/>
      <c r="C19" s="6"/>
      <c r="D19" s="3">
        <v>0</v>
      </c>
      <c r="E19" s="7">
        <f t="shared" si="1"/>
        <v>0</v>
      </c>
      <c r="F19" s="74">
        <v>0</v>
      </c>
      <c r="G19" s="7">
        <f t="shared" si="2"/>
        <v>0</v>
      </c>
      <c r="H19" s="3">
        <v>0</v>
      </c>
      <c r="I19" s="7">
        <f t="shared" si="3"/>
        <v>0</v>
      </c>
      <c r="J19" s="21">
        <v>0</v>
      </c>
      <c r="K19" s="7">
        <f t="shared" si="4"/>
        <v>0</v>
      </c>
      <c r="L19" s="62"/>
      <c r="M19" s="21">
        <v>0</v>
      </c>
      <c r="N19" s="7">
        <f t="shared" si="5"/>
        <v>0</v>
      </c>
      <c r="O19" s="3">
        <v>0</v>
      </c>
      <c r="P19" s="7">
        <f t="shared" si="6"/>
        <v>0</v>
      </c>
      <c r="Q19" s="3">
        <v>0</v>
      </c>
      <c r="R19" s="7">
        <f t="shared" si="7"/>
        <v>0</v>
      </c>
      <c r="S19" s="8">
        <v>0</v>
      </c>
      <c r="T19" s="21">
        <v>0</v>
      </c>
      <c r="U19" s="7">
        <f t="shared" si="8"/>
        <v>0</v>
      </c>
      <c r="V19" s="9"/>
      <c r="W19" s="10">
        <f t="shared" si="9"/>
        <v>0</v>
      </c>
      <c r="X19" s="50"/>
      <c r="Y19" s="116">
        <f t="shared" si="10"/>
        <v>0</v>
      </c>
      <c r="Z19" s="11">
        <f t="shared" si="0"/>
        <v>0</v>
      </c>
    </row>
    <row r="20" spans="1:26" ht="12.75">
      <c r="A20" s="6"/>
      <c r="B20" s="6"/>
      <c r="C20" s="6"/>
      <c r="D20" s="3">
        <v>0</v>
      </c>
      <c r="E20" s="7">
        <f aca="true" t="shared" si="11" ref="E20:E58">IF(D20=0,0,TRUNC(0.14354*(((D20*100)-220)^1.4)))</f>
        <v>0</v>
      </c>
      <c r="F20" s="74">
        <v>0</v>
      </c>
      <c r="G20" s="7">
        <f aca="true" t="shared" si="12" ref="G20:G58">IF(F20=0,0,TRUNC(12.91*((F20-4)^1.1)))</f>
        <v>0</v>
      </c>
      <c r="H20" s="3">
        <v>0</v>
      </c>
      <c r="I20" s="7">
        <f aca="true" t="shared" si="13" ref="I20:I58">IF(H20=0,0,TRUNC(10.14*((H20-7)^1.08)))</f>
        <v>0</v>
      </c>
      <c r="J20" s="21">
        <v>0</v>
      </c>
      <c r="K20" s="7">
        <f aca="true" t="shared" si="14" ref="K20:K58">IF(J20=0,0,TRUNC(1.53775*((81.86-J20)^1.81)))</f>
        <v>0</v>
      </c>
      <c r="L20" s="62"/>
      <c r="M20" s="21">
        <v>0</v>
      </c>
      <c r="N20" s="7">
        <f aca="true" t="shared" si="15" ref="N20:N58">IF(M20=0,0,TRUNC(7.237*((26.76-M20)^1.835)))</f>
        <v>0</v>
      </c>
      <c r="O20" s="3">
        <v>0</v>
      </c>
      <c r="P20" s="7">
        <f aca="true" t="shared" si="16" ref="P20:P58">IF(O20=0,0,TRUNC(0.8465*(((O20*100)-75)^1.42)))</f>
        <v>0</v>
      </c>
      <c r="Q20" s="3">
        <v>0</v>
      </c>
      <c r="R20" s="7">
        <f aca="true" t="shared" si="17" ref="R20:R58">IF(Q20=0,0,TRUNC(51.39*((Q20-1.5)^1.05)))</f>
        <v>0</v>
      </c>
      <c r="S20" s="8">
        <v>0</v>
      </c>
      <c r="T20" s="21">
        <v>0</v>
      </c>
      <c r="U20" s="7">
        <f aca="true" t="shared" si="18" ref="U20:U58">IF(S20+T20=0,0,TRUNC(0.03768*((480-(S20*60+T20))^1.85)))</f>
        <v>0</v>
      </c>
      <c r="V20" s="9"/>
      <c r="W20" s="10">
        <f aca="true" t="shared" si="19" ref="W20:W58">SUM(G20,N20,P20,R20,K20,E20,I20,U20)</f>
        <v>0</v>
      </c>
      <c r="X20" s="50"/>
      <c r="Y20" s="116">
        <f t="shared" si="10"/>
        <v>0</v>
      </c>
      <c r="Z20" s="11">
        <f t="shared" si="0"/>
        <v>0</v>
      </c>
    </row>
    <row r="21" spans="1:26" ht="12.75">
      <c r="A21" s="6"/>
      <c r="B21" s="6">
        <v>6</v>
      </c>
      <c r="C21" s="6"/>
      <c r="D21" s="3">
        <v>0</v>
      </c>
      <c r="E21" s="7">
        <f t="shared" si="11"/>
        <v>0</v>
      </c>
      <c r="F21" s="74">
        <v>0</v>
      </c>
      <c r="G21" s="7">
        <f t="shared" si="12"/>
        <v>0</v>
      </c>
      <c r="H21" s="3">
        <v>0</v>
      </c>
      <c r="I21" s="7">
        <f t="shared" si="13"/>
        <v>0</v>
      </c>
      <c r="J21" s="21">
        <v>0</v>
      </c>
      <c r="K21" s="7">
        <f t="shared" si="14"/>
        <v>0</v>
      </c>
      <c r="L21" s="62"/>
      <c r="M21" s="21">
        <v>0</v>
      </c>
      <c r="N21" s="7">
        <f t="shared" si="15"/>
        <v>0</v>
      </c>
      <c r="O21" s="3">
        <v>0</v>
      </c>
      <c r="P21" s="7">
        <f t="shared" si="16"/>
        <v>0</v>
      </c>
      <c r="Q21" s="3">
        <v>0</v>
      </c>
      <c r="R21" s="7">
        <f t="shared" si="17"/>
        <v>0</v>
      </c>
      <c r="S21" s="8">
        <v>0</v>
      </c>
      <c r="T21" s="21">
        <v>0</v>
      </c>
      <c r="U21" s="7">
        <f t="shared" si="18"/>
        <v>0</v>
      </c>
      <c r="V21" s="9"/>
      <c r="W21" s="10">
        <f t="shared" si="19"/>
        <v>0</v>
      </c>
      <c r="X21" s="50"/>
      <c r="Y21" s="116">
        <f t="shared" si="10"/>
        <v>0</v>
      </c>
      <c r="Z21" s="11">
        <f t="shared" si="0"/>
        <v>6</v>
      </c>
    </row>
    <row r="22" spans="1:26" ht="12.75">
      <c r="A22" s="6"/>
      <c r="B22" s="6"/>
      <c r="C22" s="6"/>
      <c r="D22" s="3">
        <v>0</v>
      </c>
      <c r="E22" s="7">
        <f t="shared" si="11"/>
        <v>0</v>
      </c>
      <c r="F22" s="74">
        <v>0</v>
      </c>
      <c r="G22" s="7">
        <f t="shared" si="12"/>
        <v>0</v>
      </c>
      <c r="H22" s="3">
        <v>0</v>
      </c>
      <c r="I22" s="7">
        <f t="shared" si="13"/>
        <v>0</v>
      </c>
      <c r="J22" s="21">
        <v>0</v>
      </c>
      <c r="K22" s="7">
        <f t="shared" si="14"/>
        <v>0</v>
      </c>
      <c r="L22" s="62"/>
      <c r="M22" s="21">
        <v>0</v>
      </c>
      <c r="N22" s="7">
        <f t="shared" si="15"/>
        <v>0</v>
      </c>
      <c r="O22" s="3">
        <v>0</v>
      </c>
      <c r="P22" s="7">
        <f t="shared" si="16"/>
        <v>0</v>
      </c>
      <c r="Q22" s="3">
        <v>0</v>
      </c>
      <c r="R22" s="7">
        <f t="shared" si="17"/>
        <v>0</v>
      </c>
      <c r="S22" s="8">
        <v>0</v>
      </c>
      <c r="T22" s="21">
        <v>0</v>
      </c>
      <c r="U22" s="7">
        <f t="shared" si="18"/>
        <v>0</v>
      </c>
      <c r="V22" s="9"/>
      <c r="W22" s="10">
        <f t="shared" si="19"/>
        <v>0</v>
      </c>
      <c r="X22" s="50"/>
      <c r="Y22" s="116">
        <f t="shared" si="10"/>
        <v>0</v>
      </c>
      <c r="Z22" s="11">
        <f t="shared" si="0"/>
        <v>0</v>
      </c>
    </row>
    <row r="23" spans="1:26" ht="12.75">
      <c r="A23" s="6"/>
      <c r="B23" s="6"/>
      <c r="C23" s="6"/>
      <c r="D23" s="3">
        <v>0</v>
      </c>
      <c r="E23" s="7">
        <f t="shared" si="11"/>
        <v>0</v>
      </c>
      <c r="F23" s="74">
        <v>0</v>
      </c>
      <c r="G23" s="7">
        <f t="shared" si="12"/>
        <v>0</v>
      </c>
      <c r="H23" s="3">
        <v>0</v>
      </c>
      <c r="I23" s="7">
        <f t="shared" si="13"/>
        <v>0</v>
      </c>
      <c r="J23" s="21">
        <v>0</v>
      </c>
      <c r="K23" s="7">
        <f t="shared" si="14"/>
        <v>0</v>
      </c>
      <c r="L23" s="62"/>
      <c r="M23" s="21">
        <v>0</v>
      </c>
      <c r="N23" s="7">
        <f t="shared" si="15"/>
        <v>0</v>
      </c>
      <c r="O23" s="3">
        <v>0</v>
      </c>
      <c r="P23" s="7">
        <f t="shared" si="16"/>
        <v>0</v>
      </c>
      <c r="Q23" s="3">
        <v>0</v>
      </c>
      <c r="R23" s="7">
        <f t="shared" si="17"/>
        <v>0</v>
      </c>
      <c r="S23" s="8">
        <v>0</v>
      </c>
      <c r="T23" s="21">
        <v>0</v>
      </c>
      <c r="U23" s="7">
        <f t="shared" si="18"/>
        <v>0</v>
      </c>
      <c r="V23" s="9"/>
      <c r="W23" s="10">
        <f t="shared" si="19"/>
        <v>0</v>
      </c>
      <c r="X23" s="50"/>
      <c r="Y23" s="116">
        <f t="shared" si="10"/>
        <v>0</v>
      </c>
      <c r="Z23" s="11">
        <f t="shared" si="0"/>
        <v>0</v>
      </c>
    </row>
    <row r="24" spans="1:26" ht="12.75">
      <c r="A24" s="6"/>
      <c r="B24" s="6"/>
      <c r="C24" s="6"/>
      <c r="D24" s="3">
        <v>0</v>
      </c>
      <c r="E24" s="7">
        <f t="shared" si="11"/>
        <v>0</v>
      </c>
      <c r="F24" s="74">
        <v>0</v>
      </c>
      <c r="G24" s="7">
        <f t="shared" si="12"/>
        <v>0</v>
      </c>
      <c r="H24" s="3">
        <v>0</v>
      </c>
      <c r="I24" s="7">
        <f t="shared" si="13"/>
        <v>0</v>
      </c>
      <c r="J24" s="21">
        <v>0</v>
      </c>
      <c r="K24" s="7">
        <f t="shared" si="14"/>
        <v>0</v>
      </c>
      <c r="L24" s="62"/>
      <c r="M24" s="21">
        <v>0</v>
      </c>
      <c r="N24" s="7">
        <f t="shared" si="15"/>
        <v>0</v>
      </c>
      <c r="O24" s="3">
        <v>0</v>
      </c>
      <c r="P24" s="7">
        <f t="shared" si="16"/>
        <v>0</v>
      </c>
      <c r="Q24" s="3">
        <v>0</v>
      </c>
      <c r="R24" s="7">
        <f t="shared" si="17"/>
        <v>0</v>
      </c>
      <c r="S24" s="8">
        <v>0</v>
      </c>
      <c r="T24" s="21">
        <v>0</v>
      </c>
      <c r="U24" s="7">
        <f t="shared" si="18"/>
        <v>0</v>
      </c>
      <c r="V24" s="9"/>
      <c r="W24" s="10">
        <f t="shared" si="19"/>
        <v>0</v>
      </c>
      <c r="X24" s="50"/>
      <c r="Y24" s="116">
        <f t="shared" si="10"/>
        <v>0</v>
      </c>
      <c r="Z24" s="11">
        <f t="shared" si="0"/>
        <v>0</v>
      </c>
    </row>
    <row r="25" spans="1:26" ht="12.75">
      <c r="A25" s="6"/>
      <c r="B25" s="6"/>
      <c r="C25" s="6"/>
      <c r="D25" s="3">
        <v>0</v>
      </c>
      <c r="E25" s="7">
        <f t="shared" si="11"/>
        <v>0</v>
      </c>
      <c r="F25" s="74">
        <v>0</v>
      </c>
      <c r="G25" s="7">
        <f t="shared" si="12"/>
        <v>0</v>
      </c>
      <c r="H25" s="3">
        <v>0</v>
      </c>
      <c r="I25" s="7">
        <f t="shared" si="13"/>
        <v>0</v>
      </c>
      <c r="J25" s="21">
        <v>0</v>
      </c>
      <c r="K25" s="7">
        <f t="shared" si="14"/>
        <v>0</v>
      </c>
      <c r="L25" s="62"/>
      <c r="M25" s="21">
        <v>0</v>
      </c>
      <c r="N25" s="7">
        <f t="shared" si="15"/>
        <v>0</v>
      </c>
      <c r="O25" s="3">
        <v>0</v>
      </c>
      <c r="P25" s="7">
        <f t="shared" si="16"/>
        <v>0</v>
      </c>
      <c r="Q25" s="3">
        <v>0</v>
      </c>
      <c r="R25" s="7">
        <f t="shared" si="17"/>
        <v>0</v>
      </c>
      <c r="S25" s="8">
        <v>0</v>
      </c>
      <c r="T25" s="21">
        <v>0</v>
      </c>
      <c r="U25" s="7">
        <f t="shared" si="18"/>
        <v>0</v>
      </c>
      <c r="V25" s="9"/>
      <c r="W25" s="10">
        <f t="shared" si="19"/>
        <v>0</v>
      </c>
      <c r="X25" s="50"/>
      <c r="Y25" s="116">
        <f t="shared" si="10"/>
        <v>0</v>
      </c>
      <c r="Z25" s="11">
        <f t="shared" si="10"/>
        <v>0</v>
      </c>
    </row>
    <row r="26" spans="1:26" ht="12.75">
      <c r="A26" s="6"/>
      <c r="B26" s="6"/>
      <c r="C26" s="6"/>
      <c r="D26" s="3">
        <v>0</v>
      </c>
      <c r="E26" s="7">
        <f t="shared" si="11"/>
        <v>0</v>
      </c>
      <c r="F26" s="74">
        <v>0</v>
      </c>
      <c r="G26" s="7">
        <f t="shared" si="12"/>
        <v>0</v>
      </c>
      <c r="H26" s="3">
        <v>0</v>
      </c>
      <c r="I26" s="7">
        <f t="shared" si="13"/>
        <v>0</v>
      </c>
      <c r="J26" s="21">
        <v>0</v>
      </c>
      <c r="K26" s="7">
        <f t="shared" si="14"/>
        <v>0</v>
      </c>
      <c r="L26" s="62"/>
      <c r="M26" s="21">
        <v>0</v>
      </c>
      <c r="N26" s="7">
        <f t="shared" si="15"/>
        <v>0</v>
      </c>
      <c r="O26" s="3">
        <v>0</v>
      </c>
      <c r="P26" s="7">
        <f t="shared" si="16"/>
        <v>0</v>
      </c>
      <c r="Q26" s="3">
        <v>0</v>
      </c>
      <c r="R26" s="7">
        <f t="shared" si="17"/>
        <v>0</v>
      </c>
      <c r="S26" s="8">
        <v>0</v>
      </c>
      <c r="T26" s="21">
        <v>0</v>
      </c>
      <c r="U26" s="7">
        <f t="shared" si="18"/>
        <v>0</v>
      </c>
      <c r="V26" s="9"/>
      <c r="W26" s="10">
        <f t="shared" si="19"/>
        <v>0</v>
      </c>
      <c r="X26" s="50"/>
      <c r="Y26" s="116">
        <f t="shared" si="10"/>
        <v>0</v>
      </c>
      <c r="Z26" s="11">
        <f t="shared" si="10"/>
        <v>0</v>
      </c>
    </row>
    <row r="27" spans="1:26" ht="12.75">
      <c r="A27" s="6"/>
      <c r="B27" s="6"/>
      <c r="C27" s="6"/>
      <c r="D27" s="3">
        <v>0</v>
      </c>
      <c r="E27" s="7">
        <f t="shared" si="11"/>
        <v>0</v>
      </c>
      <c r="F27" s="74">
        <v>0</v>
      </c>
      <c r="G27" s="7">
        <f t="shared" si="12"/>
        <v>0</v>
      </c>
      <c r="H27" s="3">
        <v>0</v>
      </c>
      <c r="I27" s="7">
        <f t="shared" si="13"/>
        <v>0</v>
      </c>
      <c r="J27" s="21">
        <v>0</v>
      </c>
      <c r="K27" s="7">
        <f t="shared" si="14"/>
        <v>0</v>
      </c>
      <c r="L27" s="62"/>
      <c r="M27" s="21">
        <v>0</v>
      </c>
      <c r="N27" s="7">
        <f t="shared" si="15"/>
        <v>0</v>
      </c>
      <c r="O27" s="3">
        <v>0</v>
      </c>
      <c r="P27" s="7">
        <f t="shared" si="16"/>
        <v>0</v>
      </c>
      <c r="Q27" s="3">
        <v>0</v>
      </c>
      <c r="R27" s="7">
        <f t="shared" si="17"/>
        <v>0</v>
      </c>
      <c r="S27" s="8">
        <v>0</v>
      </c>
      <c r="T27" s="21">
        <v>0</v>
      </c>
      <c r="U27" s="7">
        <f t="shared" si="18"/>
        <v>0</v>
      </c>
      <c r="V27" s="9"/>
      <c r="W27" s="10">
        <f t="shared" si="19"/>
        <v>0</v>
      </c>
      <c r="X27" s="50"/>
      <c r="Y27" s="116">
        <f t="shared" si="10"/>
        <v>0</v>
      </c>
      <c r="Z27" s="11">
        <f t="shared" si="10"/>
        <v>0</v>
      </c>
    </row>
    <row r="28" spans="1:26" ht="13.5" thickBot="1">
      <c r="A28" s="6"/>
      <c r="B28" s="6"/>
      <c r="C28" s="6"/>
      <c r="D28" s="3">
        <v>0</v>
      </c>
      <c r="E28" s="7">
        <f t="shared" si="11"/>
        <v>0</v>
      </c>
      <c r="F28" s="74">
        <v>0</v>
      </c>
      <c r="G28" s="7">
        <f t="shared" si="12"/>
        <v>0</v>
      </c>
      <c r="H28" s="3">
        <v>0</v>
      </c>
      <c r="I28" s="7">
        <f t="shared" si="13"/>
        <v>0</v>
      </c>
      <c r="J28" s="21">
        <v>0</v>
      </c>
      <c r="K28" s="7">
        <f t="shared" si="14"/>
        <v>0</v>
      </c>
      <c r="L28" s="62"/>
      <c r="M28" s="21">
        <v>0</v>
      </c>
      <c r="N28" s="7">
        <f t="shared" si="15"/>
        <v>0</v>
      </c>
      <c r="O28" s="3">
        <v>0</v>
      </c>
      <c r="P28" s="7">
        <f t="shared" si="16"/>
        <v>0</v>
      </c>
      <c r="Q28" s="3">
        <v>0</v>
      </c>
      <c r="R28" s="7">
        <f t="shared" si="17"/>
        <v>0</v>
      </c>
      <c r="S28" s="8">
        <v>0</v>
      </c>
      <c r="T28" s="21">
        <v>0</v>
      </c>
      <c r="U28" s="7">
        <f t="shared" si="18"/>
        <v>0</v>
      </c>
      <c r="V28" s="13"/>
      <c r="W28" s="10">
        <f t="shared" si="19"/>
        <v>0</v>
      </c>
      <c r="X28" s="50"/>
      <c r="Y28" s="116">
        <f t="shared" si="10"/>
        <v>0</v>
      </c>
      <c r="Z28" s="11">
        <f t="shared" si="10"/>
        <v>0</v>
      </c>
    </row>
    <row r="29" spans="1:26" ht="13.5" thickBot="1">
      <c r="A29" s="6"/>
      <c r="B29" s="6"/>
      <c r="C29" s="6"/>
      <c r="D29" s="3">
        <v>0</v>
      </c>
      <c r="E29" s="7">
        <f t="shared" si="11"/>
        <v>0</v>
      </c>
      <c r="F29" s="74">
        <v>0</v>
      </c>
      <c r="G29" s="7">
        <f t="shared" si="12"/>
        <v>0</v>
      </c>
      <c r="H29" s="3">
        <v>0</v>
      </c>
      <c r="I29" s="7">
        <f t="shared" si="13"/>
        <v>0</v>
      </c>
      <c r="J29" s="21">
        <v>0</v>
      </c>
      <c r="K29" s="7">
        <f t="shared" si="14"/>
        <v>0</v>
      </c>
      <c r="L29" s="62"/>
      <c r="M29" s="21">
        <v>0</v>
      </c>
      <c r="N29" s="7">
        <f t="shared" si="15"/>
        <v>0</v>
      </c>
      <c r="O29" s="3">
        <v>0</v>
      </c>
      <c r="P29" s="7">
        <f t="shared" si="16"/>
        <v>0</v>
      </c>
      <c r="Q29" s="3">
        <v>0</v>
      </c>
      <c r="R29" s="7">
        <f t="shared" si="17"/>
        <v>0</v>
      </c>
      <c r="S29" s="8">
        <v>0</v>
      </c>
      <c r="T29" s="21">
        <v>0</v>
      </c>
      <c r="U29" s="7">
        <f t="shared" si="18"/>
        <v>0</v>
      </c>
      <c r="V29" s="13"/>
      <c r="W29" s="10">
        <f t="shared" si="19"/>
        <v>0</v>
      </c>
      <c r="X29" s="50"/>
      <c r="Y29" s="116">
        <f t="shared" si="10"/>
        <v>0</v>
      </c>
      <c r="Z29" s="11">
        <f t="shared" si="10"/>
        <v>0</v>
      </c>
    </row>
    <row r="30" spans="1:26" ht="13.5" thickBot="1">
      <c r="A30" s="6"/>
      <c r="B30" s="6"/>
      <c r="C30" s="6"/>
      <c r="D30" s="3">
        <v>0</v>
      </c>
      <c r="E30" s="7">
        <f t="shared" si="11"/>
        <v>0</v>
      </c>
      <c r="F30" s="74">
        <v>0</v>
      </c>
      <c r="G30" s="7">
        <f t="shared" si="12"/>
        <v>0</v>
      </c>
      <c r="H30" s="3">
        <v>0</v>
      </c>
      <c r="I30" s="7">
        <f t="shared" si="13"/>
        <v>0</v>
      </c>
      <c r="J30" s="21">
        <v>0</v>
      </c>
      <c r="K30" s="7">
        <f t="shared" si="14"/>
        <v>0</v>
      </c>
      <c r="L30" s="62"/>
      <c r="M30" s="21">
        <v>0</v>
      </c>
      <c r="N30" s="7">
        <f t="shared" si="15"/>
        <v>0</v>
      </c>
      <c r="O30" s="3">
        <v>0</v>
      </c>
      <c r="P30" s="7">
        <f t="shared" si="16"/>
        <v>0</v>
      </c>
      <c r="Q30" s="3">
        <v>0</v>
      </c>
      <c r="R30" s="7">
        <f t="shared" si="17"/>
        <v>0</v>
      </c>
      <c r="S30" s="8">
        <v>0</v>
      </c>
      <c r="T30" s="21">
        <v>0</v>
      </c>
      <c r="U30" s="7">
        <f t="shared" si="18"/>
        <v>0</v>
      </c>
      <c r="V30" s="13"/>
      <c r="W30" s="10">
        <f t="shared" si="19"/>
        <v>0</v>
      </c>
      <c r="X30" s="50"/>
      <c r="Y30" s="116">
        <f t="shared" si="10"/>
        <v>0</v>
      </c>
      <c r="Z30" s="11">
        <f t="shared" si="10"/>
        <v>0</v>
      </c>
    </row>
    <row r="31" spans="1:26" ht="13.5" thickBot="1">
      <c r="A31" s="6"/>
      <c r="B31" s="6"/>
      <c r="C31" s="6"/>
      <c r="D31" s="3">
        <v>0</v>
      </c>
      <c r="E31" s="7">
        <f t="shared" si="11"/>
        <v>0</v>
      </c>
      <c r="F31" s="74">
        <v>0</v>
      </c>
      <c r="G31" s="7">
        <f t="shared" si="12"/>
        <v>0</v>
      </c>
      <c r="H31" s="3">
        <v>0</v>
      </c>
      <c r="I31" s="7">
        <f t="shared" si="13"/>
        <v>0</v>
      </c>
      <c r="J31" s="21">
        <v>0</v>
      </c>
      <c r="K31" s="7">
        <f t="shared" si="14"/>
        <v>0</v>
      </c>
      <c r="L31" s="62"/>
      <c r="M31" s="21">
        <v>0</v>
      </c>
      <c r="N31" s="7">
        <f t="shared" si="15"/>
        <v>0</v>
      </c>
      <c r="O31" s="3">
        <v>0</v>
      </c>
      <c r="P31" s="7">
        <f t="shared" si="16"/>
        <v>0</v>
      </c>
      <c r="Q31" s="3">
        <v>0</v>
      </c>
      <c r="R31" s="7">
        <f t="shared" si="17"/>
        <v>0</v>
      </c>
      <c r="S31" s="8">
        <v>0</v>
      </c>
      <c r="T31" s="21">
        <v>0</v>
      </c>
      <c r="U31" s="7">
        <f t="shared" si="18"/>
        <v>0</v>
      </c>
      <c r="V31" s="13"/>
      <c r="W31" s="10">
        <f t="shared" si="19"/>
        <v>0</v>
      </c>
      <c r="X31" s="50"/>
      <c r="Y31" s="116">
        <f t="shared" si="10"/>
        <v>0</v>
      </c>
      <c r="Z31" s="11">
        <f t="shared" si="10"/>
        <v>0</v>
      </c>
    </row>
    <row r="32" spans="1:26" ht="13.5" thickBot="1">
      <c r="A32" s="6"/>
      <c r="B32" s="6"/>
      <c r="C32" s="6"/>
      <c r="D32" s="3">
        <v>0</v>
      </c>
      <c r="E32" s="7">
        <f t="shared" si="11"/>
        <v>0</v>
      </c>
      <c r="F32" s="74">
        <v>0</v>
      </c>
      <c r="G32" s="7">
        <f t="shared" si="12"/>
        <v>0</v>
      </c>
      <c r="H32" s="3">
        <v>0</v>
      </c>
      <c r="I32" s="7">
        <f t="shared" si="13"/>
        <v>0</v>
      </c>
      <c r="J32" s="21">
        <v>0</v>
      </c>
      <c r="K32" s="7">
        <f t="shared" si="14"/>
        <v>0</v>
      </c>
      <c r="L32" s="62"/>
      <c r="M32" s="21">
        <v>0</v>
      </c>
      <c r="N32" s="7">
        <f t="shared" si="15"/>
        <v>0</v>
      </c>
      <c r="O32" s="3">
        <v>0</v>
      </c>
      <c r="P32" s="7">
        <f t="shared" si="16"/>
        <v>0</v>
      </c>
      <c r="Q32" s="3">
        <v>0</v>
      </c>
      <c r="R32" s="7">
        <f t="shared" si="17"/>
        <v>0</v>
      </c>
      <c r="S32" s="8">
        <v>0</v>
      </c>
      <c r="T32" s="21">
        <v>0</v>
      </c>
      <c r="U32" s="7">
        <f t="shared" si="18"/>
        <v>0</v>
      </c>
      <c r="V32" s="13"/>
      <c r="W32" s="10">
        <f t="shared" si="19"/>
        <v>0</v>
      </c>
      <c r="X32" s="50"/>
      <c r="Y32" s="116">
        <f t="shared" si="10"/>
        <v>0</v>
      </c>
      <c r="Z32" s="11">
        <f t="shared" si="10"/>
        <v>0</v>
      </c>
    </row>
    <row r="33" spans="1:26" ht="13.5" thickBot="1">
      <c r="A33" s="6"/>
      <c r="B33" s="6"/>
      <c r="C33" s="6"/>
      <c r="D33" s="3">
        <v>0</v>
      </c>
      <c r="E33" s="7">
        <f t="shared" si="11"/>
        <v>0</v>
      </c>
      <c r="F33" s="74">
        <v>0</v>
      </c>
      <c r="G33" s="7">
        <f t="shared" si="12"/>
        <v>0</v>
      </c>
      <c r="H33" s="3">
        <v>0</v>
      </c>
      <c r="I33" s="7">
        <f t="shared" si="13"/>
        <v>0</v>
      </c>
      <c r="J33" s="21">
        <v>0</v>
      </c>
      <c r="K33" s="7">
        <f t="shared" si="14"/>
        <v>0</v>
      </c>
      <c r="L33" s="62"/>
      <c r="M33" s="21">
        <v>0</v>
      </c>
      <c r="N33" s="7">
        <f t="shared" si="15"/>
        <v>0</v>
      </c>
      <c r="O33" s="3">
        <v>0</v>
      </c>
      <c r="P33" s="7">
        <f t="shared" si="16"/>
        <v>0</v>
      </c>
      <c r="Q33" s="3">
        <v>0</v>
      </c>
      <c r="R33" s="7">
        <f t="shared" si="17"/>
        <v>0</v>
      </c>
      <c r="S33" s="8">
        <v>0</v>
      </c>
      <c r="T33" s="21">
        <v>0</v>
      </c>
      <c r="U33" s="7">
        <f t="shared" si="18"/>
        <v>0</v>
      </c>
      <c r="V33" s="13"/>
      <c r="W33" s="10">
        <f t="shared" si="19"/>
        <v>0</v>
      </c>
      <c r="X33" s="50"/>
      <c r="Y33" s="116">
        <f t="shared" si="10"/>
        <v>0</v>
      </c>
      <c r="Z33" s="11">
        <f t="shared" si="10"/>
        <v>0</v>
      </c>
    </row>
    <row r="34" spans="1:26" ht="13.5" thickBot="1">
      <c r="A34" s="6"/>
      <c r="B34" s="136"/>
      <c r="C34" s="135"/>
      <c r="D34" s="3">
        <v>0</v>
      </c>
      <c r="E34" s="7">
        <f t="shared" si="11"/>
        <v>0</v>
      </c>
      <c r="F34" s="74">
        <v>0</v>
      </c>
      <c r="G34" s="7">
        <f t="shared" si="12"/>
        <v>0</v>
      </c>
      <c r="H34" s="3">
        <v>0</v>
      </c>
      <c r="I34" s="7">
        <f t="shared" si="13"/>
        <v>0</v>
      </c>
      <c r="J34" s="21">
        <v>0</v>
      </c>
      <c r="K34" s="7">
        <f t="shared" si="14"/>
        <v>0</v>
      </c>
      <c r="L34" s="62"/>
      <c r="M34" s="21">
        <v>0</v>
      </c>
      <c r="N34" s="7">
        <f t="shared" si="15"/>
        <v>0</v>
      </c>
      <c r="O34" s="3">
        <v>0</v>
      </c>
      <c r="P34" s="7">
        <f t="shared" si="16"/>
        <v>0</v>
      </c>
      <c r="Q34" s="3">
        <v>0</v>
      </c>
      <c r="R34" s="7">
        <f t="shared" si="17"/>
        <v>0</v>
      </c>
      <c r="S34" s="8">
        <v>0</v>
      </c>
      <c r="T34" s="21">
        <v>0</v>
      </c>
      <c r="U34" s="7">
        <f t="shared" si="18"/>
        <v>0</v>
      </c>
      <c r="V34" s="13"/>
      <c r="W34" s="10">
        <f t="shared" si="19"/>
        <v>0</v>
      </c>
      <c r="X34" s="50"/>
      <c r="Y34" s="116">
        <f t="shared" si="10"/>
        <v>0</v>
      </c>
      <c r="Z34" s="11">
        <f t="shared" si="10"/>
        <v>0</v>
      </c>
    </row>
    <row r="35" spans="1:26" ht="13.5" thickBot="1">
      <c r="A35" s="6"/>
      <c r="B35" s="136"/>
      <c r="C35" s="135"/>
      <c r="D35" s="3">
        <v>0</v>
      </c>
      <c r="E35" s="7">
        <f t="shared" si="11"/>
        <v>0</v>
      </c>
      <c r="F35" s="74">
        <v>0</v>
      </c>
      <c r="G35" s="7">
        <f t="shared" si="12"/>
        <v>0</v>
      </c>
      <c r="H35" s="3">
        <v>0</v>
      </c>
      <c r="I35" s="7">
        <f t="shared" si="13"/>
        <v>0</v>
      </c>
      <c r="J35" s="21">
        <v>0</v>
      </c>
      <c r="K35" s="7">
        <f t="shared" si="14"/>
        <v>0</v>
      </c>
      <c r="L35" s="62"/>
      <c r="M35" s="21">
        <v>0</v>
      </c>
      <c r="N35" s="7">
        <f t="shared" si="15"/>
        <v>0</v>
      </c>
      <c r="O35" s="3">
        <v>0</v>
      </c>
      <c r="P35" s="7">
        <f t="shared" si="16"/>
        <v>0</v>
      </c>
      <c r="Q35" s="3">
        <v>0</v>
      </c>
      <c r="R35" s="7">
        <f t="shared" si="17"/>
        <v>0</v>
      </c>
      <c r="S35" s="8">
        <v>0</v>
      </c>
      <c r="T35" s="21">
        <v>0</v>
      </c>
      <c r="U35" s="7">
        <f t="shared" si="18"/>
        <v>0</v>
      </c>
      <c r="V35" s="13"/>
      <c r="W35" s="10">
        <f t="shared" si="19"/>
        <v>0</v>
      </c>
      <c r="X35" s="50"/>
      <c r="Y35" s="116">
        <f t="shared" si="10"/>
        <v>0</v>
      </c>
      <c r="Z35" s="11">
        <f t="shared" si="10"/>
        <v>0</v>
      </c>
    </row>
    <row r="36" spans="1:26" ht="13.5" thickBot="1">
      <c r="A36" s="6"/>
      <c r="B36" s="136"/>
      <c r="C36" s="135"/>
      <c r="D36" s="3">
        <v>0</v>
      </c>
      <c r="E36" s="7">
        <f t="shared" si="11"/>
        <v>0</v>
      </c>
      <c r="F36" s="74">
        <v>0</v>
      </c>
      <c r="G36" s="7">
        <f t="shared" si="12"/>
        <v>0</v>
      </c>
      <c r="H36" s="3">
        <v>0</v>
      </c>
      <c r="I36" s="7">
        <f t="shared" si="13"/>
        <v>0</v>
      </c>
      <c r="J36" s="21">
        <v>0</v>
      </c>
      <c r="K36" s="7">
        <f t="shared" si="14"/>
        <v>0</v>
      </c>
      <c r="L36" s="62"/>
      <c r="M36" s="21">
        <v>0</v>
      </c>
      <c r="N36" s="7">
        <f t="shared" si="15"/>
        <v>0</v>
      </c>
      <c r="O36" s="3">
        <v>0</v>
      </c>
      <c r="P36" s="7">
        <f t="shared" si="16"/>
        <v>0</v>
      </c>
      <c r="Q36" s="3">
        <v>0</v>
      </c>
      <c r="R36" s="7">
        <f t="shared" si="17"/>
        <v>0</v>
      </c>
      <c r="S36" s="8">
        <v>0</v>
      </c>
      <c r="T36" s="21">
        <v>0</v>
      </c>
      <c r="U36" s="7">
        <f t="shared" si="18"/>
        <v>0</v>
      </c>
      <c r="V36" s="13"/>
      <c r="W36" s="10">
        <f t="shared" si="19"/>
        <v>0</v>
      </c>
      <c r="X36" s="50"/>
      <c r="Y36" s="50"/>
      <c r="Z36" s="11">
        <f aca="true" t="shared" si="20" ref="Z36:Z42">B36</f>
        <v>0</v>
      </c>
    </row>
    <row r="37" spans="1:26" ht="13.5" thickBot="1">
      <c r="A37" s="6"/>
      <c r="B37" s="136"/>
      <c r="C37" s="135"/>
      <c r="D37" s="3">
        <v>0</v>
      </c>
      <c r="E37" s="7">
        <f t="shared" si="11"/>
        <v>0</v>
      </c>
      <c r="F37" s="74">
        <v>0</v>
      </c>
      <c r="G37" s="7">
        <f t="shared" si="12"/>
        <v>0</v>
      </c>
      <c r="H37" s="3">
        <v>0</v>
      </c>
      <c r="I37" s="7">
        <f t="shared" si="13"/>
        <v>0</v>
      </c>
      <c r="J37" s="21">
        <v>0</v>
      </c>
      <c r="K37" s="7">
        <f t="shared" si="14"/>
        <v>0</v>
      </c>
      <c r="L37" s="62"/>
      <c r="M37" s="21">
        <v>0</v>
      </c>
      <c r="N37" s="7">
        <f t="shared" si="15"/>
        <v>0</v>
      </c>
      <c r="O37" s="3">
        <v>0</v>
      </c>
      <c r="P37" s="7">
        <f t="shared" si="16"/>
        <v>0</v>
      </c>
      <c r="Q37" s="3">
        <v>0</v>
      </c>
      <c r="R37" s="7">
        <f t="shared" si="17"/>
        <v>0</v>
      </c>
      <c r="S37" s="8">
        <v>0</v>
      </c>
      <c r="T37" s="21">
        <v>0</v>
      </c>
      <c r="U37" s="7">
        <f t="shared" si="18"/>
        <v>0</v>
      </c>
      <c r="V37" s="13"/>
      <c r="W37" s="10">
        <f t="shared" si="19"/>
        <v>0</v>
      </c>
      <c r="X37" s="50"/>
      <c r="Y37" s="50"/>
      <c r="Z37" s="11">
        <f t="shared" si="20"/>
        <v>0</v>
      </c>
    </row>
    <row r="38" spans="1:26" ht="13.5" thickBot="1">
      <c r="A38" s="6"/>
      <c r="B38" s="136"/>
      <c r="C38" s="135"/>
      <c r="D38" s="3">
        <v>0</v>
      </c>
      <c r="E38" s="7">
        <f t="shared" si="11"/>
        <v>0</v>
      </c>
      <c r="F38" s="74">
        <v>0</v>
      </c>
      <c r="G38" s="7">
        <f t="shared" si="12"/>
        <v>0</v>
      </c>
      <c r="H38" s="3">
        <v>0</v>
      </c>
      <c r="I38" s="7">
        <f t="shared" si="13"/>
        <v>0</v>
      </c>
      <c r="J38" s="21">
        <v>0</v>
      </c>
      <c r="K38" s="7">
        <f t="shared" si="14"/>
        <v>0</v>
      </c>
      <c r="L38" s="62"/>
      <c r="M38" s="21">
        <v>0</v>
      </c>
      <c r="N38" s="7">
        <f t="shared" si="15"/>
        <v>0</v>
      </c>
      <c r="O38" s="3">
        <v>0</v>
      </c>
      <c r="P38" s="7">
        <f t="shared" si="16"/>
        <v>0</v>
      </c>
      <c r="Q38" s="3">
        <v>0</v>
      </c>
      <c r="R38" s="7">
        <f t="shared" si="17"/>
        <v>0</v>
      </c>
      <c r="S38" s="8">
        <v>0</v>
      </c>
      <c r="T38" s="21">
        <v>0</v>
      </c>
      <c r="U38" s="7">
        <f t="shared" si="18"/>
        <v>0</v>
      </c>
      <c r="V38" s="13"/>
      <c r="W38" s="10">
        <f t="shared" si="19"/>
        <v>0</v>
      </c>
      <c r="X38" s="50"/>
      <c r="Y38" s="50"/>
      <c r="Z38" s="11">
        <f t="shared" si="20"/>
        <v>0</v>
      </c>
    </row>
    <row r="39" spans="1:26" ht="13.5" thickBot="1">
      <c r="A39" s="6"/>
      <c r="B39" s="6"/>
      <c r="C39" s="6"/>
      <c r="D39" s="3">
        <v>0</v>
      </c>
      <c r="E39" s="7">
        <f t="shared" si="11"/>
        <v>0</v>
      </c>
      <c r="F39" s="74">
        <v>0</v>
      </c>
      <c r="G39" s="7">
        <f t="shared" si="12"/>
        <v>0</v>
      </c>
      <c r="H39" s="3">
        <v>0</v>
      </c>
      <c r="I39" s="7">
        <f t="shared" si="13"/>
        <v>0</v>
      </c>
      <c r="J39" s="21">
        <v>0</v>
      </c>
      <c r="K39" s="7">
        <f t="shared" si="14"/>
        <v>0</v>
      </c>
      <c r="L39" s="62"/>
      <c r="M39" s="21">
        <v>0</v>
      </c>
      <c r="N39" s="7">
        <f t="shared" si="15"/>
        <v>0</v>
      </c>
      <c r="O39" s="3">
        <v>0</v>
      </c>
      <c r="P39" s="7">
        <f t="shared" si="16"/>
        <v>0</v>
      </c>
      <c r="Q39" s="3">
        <v>0</v>
      </c>
      <c r="R39" s="7">
        <f t="shared" si="17"/>
        <v>0</v>
      </c>
      <c r="S39" s="8">
        <v>0</v>
      </c>
      <c r="T39" s="21">
        <v>0</v>
      </c>
      <c r="U39" s="7">
        <f t="shared" si="18"/>
        <v>0</v>
      </c>
      <c r="V39" s="13"/>
      <c r="W39" s="10">
        <f t="shared" si="19"/>
        <v>0</v>
      </c>
      <c r="X39" s="50"/>
      <c r="Y39" s="50"/>
      <c r="Z39" s="11">
        <f t="shared" si="20"/>
        <v>0</v>
      </c>
    </row>
    <row r="40" spans="1:26" ht="13.5" thickBot="1">
      <c r="A40" s="6"/>
      <c r="B40" s="6"/>
      <c r="C40" s="6"/>
      <c r="D40" s="3">
        <v>0</v>
      </c>
      <c r="E40" s="7">
        <f t="shared" si="11"/>
        <v>0</v>
      </c>
      <c r="F40" s="74">
        <v>0</v>
      </c>
      <c r="G40" s="7">
        <f t="shared" si="12"/>
        <v>0</v>
      </c>
      <c r="H40" s="3">
        <v>0</v>
      </c>
      <c r="I40" s="7">
        <f t="shared" si="13"/>
        <v>0</v>
      </c>
      <c r="J40" s="21">
        <v>0</v>
      </c>
      <c r="K40" s="7">
        <f t="shared" si="14"/>
        <v>0</v>
      </c>
      <c r="L40" s="62"/>
      <c r="M40" s="21">
        <v>0</v>
      </c>
      <c r="N40" s="7">
        <f t="shared" si="15"/>
        <v>0</v>
      </c>
      <c r="O40" s="3">
        <v>0</v>
      </c>
      <c r="P40" s="7">
        <f t="shared" si="16"/>
        <v>0</v>
      </c>
      <c r="Q40" s="3">
        <v>0</v>
      </c>
      <c r="R40" s="7">
        <f t="shared" si="17"/>
        <v>0</v>
      </c>
      <c r="S40" s="8">
        <v>0</v>
      </c>
      <c r="T40" s="21">
        <v>0</v>
      </c>
      <c r="U40" s="7">
        <f t="shared" si="18"/>
        <v>0</v>
      </c>
      <c r="V40" s="13"/>
      <c r="W40" s="10">
        <f t="shared" si="19"/>
        <v>0</v>
      </c>
      <c r="X40" s="50"/>
      <c r="Y40" s="50"/>
      <c r="Z40" s="11">
        <f t="shared" si="20"/>
        <v>0</v>
      </c>
    </row>
    <row r="41" spans="1:26" ht="13.5" thickBot="1">
      <c r="A41" s="6"/>
      <c r="B41" s="6"/>
      <c r="C41" s="6"/>
      <c r="D41" s="3">
        <v>0</v>
      </c>
      <c r="E41" s="7">
        <f t="shared" si="11"/>
        <v>0</v>
      </c>
      <c r="F41" s="74">
        <v>0</v>
      </c>
      <c r="G41" s="7">
        <f t="shared" si="12"/>
        <v>0</v>
      </c>
      <c r="H41" s="3">
        <v>0</v>
      </c>
      <c r="I41" s="7">
        <f t="shared" si="13"/>
        <v>0</v>
      </c>
      <c r="J41" s="21">
        <v>0</v>
      </c>
      <c r="K41" s="7">
        <f t="shared" si="14"/>
        <v>0</v>
      </c>
      <c r="L41" s="62"/>
      <c r="M41" s="21">
        <v>0</v>
      </c>
      <c r="N41" s="7">
        <f t="shared" si="15"/>
        <v>0</v>
      </c>
      <c r="O41" s="3">
        <v>0</v>
      </c>
      <c r="P41" s="7">
        <f t="shared" si="16"/>
        <v>0</v>
      </c>
      <c r="Q41" s="3">
        <v>0</v>
      </c>
      <c r="R41" s="7">
        <f t="shared" si="17"/>
        <v>0</v>
      </c>
      <c r="S41" s="8">
        <v>0</v>
      </c>
      <c r="T41" s="21">
        <v>0</v>
      </c>
      <c r="U41" s="7">
        <f t="shared" si="18"/>
        <v>0</v>
      </c>
      <c r="V41" s="13"/>
      <c r="W41" s="10">
        <f t="shared" si="19"/>
        <v>0</v>
      </c>
      <c r="X41" s="50"/>
      <c r="Y41" s="50"/>
      <c r="Z41" s="11">
        <f t="shared" si="20"/>
        <v>0</v>
      </c>
    </row>
    <row r="42" spans="1:26" ht="13.5" thickBot="1">
      <c r="A42" s="6"/>
      <c r="B42" s="6"/>
      <c r="C42" s="6"/>
      <c r="D42" s="3">
        <v>0</v>
      </c>
      <c r="E42" s="7">
        <f t="shared" si="11"/>
        <v>0</v>
      </c>
      <c r="F42" s="74">
        <v>0</v>
      </c>
      <c r="G42" s="7">
        <f t="shared" si="12"/>
        <v>0</v>
      </c>
      <c r="H42" s="3">
        <v>0</v>
      </c>
      <c r="I42" s="7">
        <f t="shared" si="13"/>
        <v>0</v>
      </c>
      <c r="J42" s="21">
        <v>0</v>
      </c>
      <c r="K42" s="7">
        <f t="shared" si="14"/>
        <v>0</v>
      </c>
      <c r="L42" s="62"/>
      <c r="M42" s="21">
        <v>0</v>
      </c>
      <c r="N42" s="7">
        <f t="shared" si="15"/>
        <v>0</v>
      </c>
      <c r="O42" s="3">
        <v>0</v>
      </c>
      <c r="P42" s="7">
        <f t="shared" si="16"/>
        <v>0</v>
      </c>
      <c r="Q42" s="3">
        <v>0</v>
      </c>
      <c r="R42" s="7">
        <f t="shared" si="17"/>
        <v>0</v>
      </c>
      <c r="S42" s="8">
        <v>0</v>
      </c>
      <c r="T42" s="21">
        <v>0</v>
      </c>
      <c r="U42" s="7">
        <f t="shared" si="18"/>
        <v>0</v>
      </c>
      <c r="V42" s="13"/>
      <c r="W42" s="10">
        <f t="shared" si="19"/>
        <v>0</v>
      </c>
      <c r="X42" s="50"/>
      <c r="Y42" s="50"/>
      <c r="Z42" s="11">
        <f t="shared" si="20"/>
        <v>0</v>
      </c>
    </row>
    <row r="43" spans="1:26" ht="13.5" thickBot="1">
      <c r="A43" s="6"/>
      <c r="B43" s="6" t="s">
        <v>49</v>
      </c>
      <c r="C43" s="6"/>
      <c r="D43" s="3">
        <v>0</v>
      </c>
      <c r="E43" s="7">
        <f t="shared" si="11"/>
        <v>0</v>
      </c>
      <c r="F43" s="74">
        <v>0</v>
      </c>
      <c r="G43" s="7">
        <f t="shared" si="12"/>
        <v>0</v>
      </c>
      <c r="H43" s="3">
        <v>0</v>
      </c>
      <c r="I43" s="7">
        <f t="shared" si="13"/>
        <v>0</v>
      </c>
      <c r="J43" s="21">
        <v>0</v>
      </c>
      <c r="K43" s="7">
        <f t="shared" si="14"/>
        <v>0</v>
      </c>
      <c r="L43" s="62"/>
      <c r="M43" s="21">
        <v>0</v>
      </c>
      <c r="N43" s="7">
        <f t="shared" si="15"/>
        <v>0</v>
      </c>
      <c r="O43" s="3">
        <v>0</v>
      </c>
      <c r="P43" s="7">
        <f t="shared" si="16"/>
        <v>0</v>
      </c>
      <c r="Q43" s="3">
        <v>0</v>
      </c>
      <c r="R43" s="7">
        <f t="shared" si="17"/>
        <v>0</v>
      </c>
      <c r="S43" s="8">
        <v>0</v>
      </c>
      <c r="T43" s="21">
        <v>0</v>
      </c>
      <c r="U43" s="7">
        <f t="shared" si="18"/>
        <v>0</v>
      </c>
      <c r="V43" s="13"/>
      <c r="W43" s="10">
        <f t="shared" si="19"/>
        <v>0</v>
      </c>
      <c r="X43" s="50"/>
      <c r="Y43" s="50"/>
      <c r="Z43" s="11" t="str">
        <f aca="true" t="shared" si="21" ref="Z43:Z58">B43</f>
        <v>Name 35</v>
      </c>
    </row>
    <row r="44" spans="1:26" ht="13.5" thickBot="1">
      <c r="A44" s="6"/>
      <c r="B44" s="6" t="s">
        <v>50</v>
      </c>
      <c r="C44" s="6"/>
      <c r="D44" s="3">
        <v>0</v>
      </c>
      <c r="E44" s="7">
        <f t="shared" si="11"/>
        <v>0</v>
      </c>
      <c r="F44" s="74">
        <v>0</v>
      </c>
      <c r="G44" s="7">
        <f t="shared" si="12"/>
        <v>0</v>
      </c>
      <c r="H44" s="3">
        <v>0</v>
      </c>
      <c r="I44" s="7">
        <f t="shared" si="13"/>
        <v>0</v>
      </c>
      <c r="J44" s="21">
        <v>0</v>
      </c>
      <c r="K44" s="7">
        <f t="shared" si="14"/>
        <v>0</v>
      </c>
      <c r="L44" s="62"/>
      <c r="M44" s="21">
        <v>0</v>
      </c>
      <c r="N44" s="7">
        <f t="shared" si="15"/>
        <v>0</v>
      </c>
      <c r="O44" s="3">
        <v>0</v>
      </c>
      <c r="P44" s="7">
        <f t="shared" si="16"/>
        <v>0</v>
      </c>
      <c r="Q44" s="3">
        <v>0</v>
      </c>
      <c r="R44" s="7">
        <f t="shared" si="17"/>
        <v>0</v>
      </c>
      <c r="S44" s="8">
        <v>0</v>
      </c>
      <c r="T44" s="21">
        <v>0</v>
      </c>
      <c r="U44" s="7">
        <f t="shared" si="18"/>
        <v>0</v>
      </c>
      <c r="V44" s="13"/>
      <c r="W44" s="10">
        <f t="shared" si="19"/>
        <v>0</v>
      </c>
      <c r="X44" s="50"/>
      <c r="Y44" s="50"/>
      <c r="Z44" s="11" t="str">
        <f t="shared" si="21"/>
        <v>Name 36</v>
      </c>
    </row>
    <row r="45" spans="1:26" ht="13.5" thickBot="1">
      <c r="A45" s="6"/>
      <c r="B45" s="6" t="s">
        <v>51</v>
      </c>
      <c r="C45" s="6"/>
      <c r="D45" s="3">
        <v>0</v>
      </c>
      <c r="E45" s="7">
        <f t="shared" si="11"/>
        <v>0</v>
      </c>
      <c r="F45" s="74">
        <v>0</v>
      </c>
      <c r="G45" s="7">
        <f t="shared" si="12"/>
        <v>0</v>
      </c>
      <c r="H45" s="3">
        <v>0</v>
      </c>
      <c r="I45" s="7">
        <f t="shared" si="13"/>
        <v>0</v>
      </c>
      <c r="J45" s="21">
        <v>0</v>
      </c>
      <c r="K45" s="7">
        <f t="shared" si="14"/>
        <v>0</v>
      </c>
      <c r="L45" s="62"/>
      <c r="M45" s="21">
        <v>0</v>
      </c>
      <c r="N45" s="7">
        <f t="shared" si="15"/>
        <v>0</v>
      </c>
      <c r="O45" s="3">
        <v>0</v>
      </c>
      <c r="P45" s="7">
        <f t="shared" si="16"/>
        <v>0</v>
      </c>
      <c r="Q45" s="3">
        <v>0</v>
      </c>
      <c r="R45" s="7">
        <f t="shared" si="17"/>
        <v>0</v>
      </c>
      <c r="S45" s="8">
        <v>0</v>
      </c>
      <c r="T45" s="21">
        <v>0</v>
      </c>
      <c r="U45" s="7">
        <f t="shared" si="18"/>
        <v>0</v>
      </c>
      <c r="V45" s="13"/>
      <c r="W45" s="10">
        <f t="shared" si="19"/>
        <v>0</v>
      </c>
      <c r="X45" s="50"/>
      <c r="Y45" s="50"/>
      <c r="Z45" s="11" t="str">
        <f t="shared" si="21"/>
        <v>Name 37</v>
      </c>
    </row>
    <row r="46" spans="1:26" ht="13.5" thickBot="1">
      <c r="A46" s="6"/>
      <c r="B46" s="6" t="s">
        <v>52</v>
      </c>
      <c r="C46" s="6"/>
      <c r="D46" s="3">
        <v>0</v>
      </c>
      <c r="E46" s="7">
        <f t="shared" si="11"/>
        <v>0</v>
      </c>
      <c r="F46" s="74">
        <v>0</v>
      </c>
      <c r="G46" s="7">
        <f t="shared" si="12"/>
        <v>0</v>
      </c>
      <c r="H46" s="3">
        <v>0</v>
      </c>
      <c r="I46" s="7">
        <f t="shared" si="13"/>
        <v>0</v>
      </c>
      <c r="J46" s="21">
        <v>0</v>
      </c>
      <c r="K46" s="7">
        <f t="shared" si="14"/>
        <v>0</v>
      </c>
      <c r="L46" s="62"/>
      <c r="M46" s="21">
        <v>0</v>
      </c>
      <c r="N46" s="7">
        <f t="shared" si="15"/>
        <v>0</v>
      </c>
      <c r="O46" s="3">
        <v>0</v>
      </c>
      <c r="P46" s="7">
        <f t="shared" si="16"/>
        <v>0</v>
      </c>
      <c r="Q46" s="3">
        <v>0</v>
      </c>
      <c r="R46" s="7">
        <f t="shared" si="17"/>
        <v>0</v>
      </c>
      <c r="S46" s="8">
        <v>0</v>
      </c>
      <c r="T46" s="21">
        <v>0</v>
      </c>
      <c r="U46" s="7">
        <f t="shared" si="18"/>
        <v>0</v>
      </c>
      <c r="V46" s="13"/>
      <c r="W46" s="10">
        <f t="shared" si="19"/>
        <v>0</v>
      </c>
      <c r="X46" s="50"/>
      <c r="Y46" s="50"/>
      <c r="Z46" s="11" t="str">
        <f t="shared" si="21"/>
        <v>Name 38</v>
      </c>
    </row>
    <row r="47" spans="1:26" ht="13.5" thickBot="1">
      <c r="A47" s="6"/>
      <c r="B47" s="6" t="s">
        <v>53</v>
      </c>
      <c r="C47" s="6"/>
      <c r="D47" s="3">
        <v>0</v>
      </c>
      <c r="E47" s="7">
        <f t="shared" si="11"/>
        <v>0</v>
      </c>
      <c r="F47" s="74">
        <v>0</v>
      </c>
      <c r="G47" s="7">
        <f t="shared" si="12"/>
        <v>0</v>
      </c>
      <c r="H47" s="3">
        <v>0</v>
      </c>
      <c r="I47" s="7">
        <f t="shared" si="13"/>
        <v>0</v>
      </c>
      <c r="J47" s="21">
        <v>0</v>
      </c>
      <c r="K47" s="7">
        <f t="shared" si="14"/>
        <v>0</v>
      </c>
      <c r="L47" s="62"/>
      <c r="M47" s="21">
        <v>0</v>
      </c>
      <c r="N47" s="7">
        <f t="shared" si="15"/>
        <v>0</v>
      </c>
      <c r="O47" s="3">
        <v>0</v>
      </c>
      <c r="P47" s="7">
        <f t="shared" si="16"/>
        <v>0</v>
      </c>
      <c r="Q47" s="3">
        <v>0</v>
      </c>
      <c r="R47" s="7">
        <f t="shared" si="17"/>
        <v>0</v>
      </c>
      <c r="S47" s="8">
        <v>0</v>
      </c>
      <c r="T47" s="21">
        <v>0</v>
      </c>
      <c r="U47" s="7">
        <f t="shared" si="18"/>
        <v>0</v>
      </c>
      <c r="V47" s="13"/>
      <c r="W47" s="10">
        <f t="shared" si="19"/>
        <v>0</v>
      </c>
      <c r="X47" s="50"/>
      <c r="Y47" s="50"/>
      <c r="Z47" s="11" t="str">
        <f t="shared" si="21"/>
        <v>Name 39</v>
      </c>
    </row>
    <row r="48" spans="1:26" ht="13.5" thickBot="1">
      <c r="A48" s="6"/>
      <c r="B48" s="6" t="s">
        <v>54</v>
      </c>
      <c r="C48" s="6"/>
      <c r="D48" s="3">
        <v>0</v>
      </c>
      <c r="E48" s="7">
        <f t="shared" si="11"/>
        <v>0</v>
      </c>
      <c r="F48" s="74">
        <v>0</v>
      </c>
      <c r="G48" s="7">
        <f t="shared" si="12"/>
        <v>0</v>
      </c>
      <c r="H48" s="3">
        <v>0</v>
      </c>
      <c r="I48" s="7">
        <f t="shared" si="13"/>
        <v>0</v>
      </c>
      <c r="J48" s="21">
        <v>0</v>
      </c>
      <c r="K48" s="7">
        <f t="shared" si="14"/>
        <v>0</v>
      </c>
      <c r="L48" s="62"/>
      <c r="M48" s="21">
        <v>0</v>
      </c>
      <c r="N48" s="7">
        <f t="shared" si="15"/>
        <v>0</v>
      </c>
      <c r="O48" s="3">
        <v>0</v>
      </c>
      <c r="P48" s="7">
        <f t="shared" si="16"/>
        <v>0</v>
      </c>
      <c r="Q48" s="3">
        <v>0</v>
      </c>
      <c r="R48" s="7">
        <f t="shared" si="17"/>
        <v>0</v>
      </c>
      <c r="S48" s="8">
        <v>0</v>
      </c>
      <c r="T48" s="21">
        <v>0</v>
      </c>
      <c r="U48" s="7">
        <f t="shared" si="18"/>
        <v>0</v>
      </c>
      <c r="V48" s="13"/>
      <c r="W48" s="10">
        <f t="shared" si="19"/>
        <v>0</v>
      </c>
      <c r="X48" s="50"/>
      <c r="Y48" s="50"/>
      <c r="Z48" s="11" t="str">
        <f t="shared" si="21"/>
        <v>Name 40</v>
      </c>
    </row>
    <row r="49" spans="1:26" ht="13.5" thickBot="1">
      <c r="A49" s="6"/>
      <c r="B49" s="6" t="s">
        <v>55</v>
      </c>
      <c r="C49" s="6"/>
      <c r="D49" s="3">
        <v>0</v>
      </c>
      <c r="E49" s="7">
        <f t="shared" si="11"/>
        <v>0</v>
      </c>
      <c r="F49" s="74">
        <v>0</v>
      </c>
      <c r="G49" s="7">
        <f t="shared" si="12"/>
        <v>0</v>
      </c>
      <c r="H49" s="3">
        <v>0</v>
      </c>
      <c r="I49" s="7">
        <f t="shared" si="13"/>
        <v>0</v>
      </c>
      <c r="J49" s="21">
        <v>0</v>
      </c>
      <c r="K49" s="7">
        <f t="shared" si="14"/>
        <v>0</v>
      </c>
      <c r="L49" s="62"/>
      <c r="M49" s="21">
        <v>0</v>
      </c>
      <c r="N49" s="7">
        <f t="shared" si="15"/>
        <v>0</v>
      </c>
      <c r="O49" s="3">
        <v>0</v>
      </c>
      <c r="P49" s="7">
        <f t="shared" si="16"/>
        <v>0</v>
      </c>
      <c r="Q49" s="3">
        <v>0</v>
      </c>
      <c r="R49" s="7">
        <f t="shared" si="17"/>
        <v>0</v>
      </c>
      <c r="S49" s="8">
        <v>0</v>
      </c>
      <c r="T49" s="21">
        <v>0</v>
      </c>
      <c r="U49" s="7">
        <f t="shared" si="18"/>
        <v>0</v>
      </c>
      <c r="V49" s="13"/>
      <c r="W49" s="10">
        <f t="shared" si="19"/>
        <v>0</v>
      </c>
      <c r="X49" s="50"/>
      <c r="Y49" s="50"/>
      <c r="Z49" s="11" t="str">
        <f t="shared" si="21"/>
        <v>Name 41</v>
      </c>
    </row>
    <row r="50" spans="1:26" ht="13.5" thickBot="1">
      <c r="A50" s="6"/>
      <c r="B50" s="6" t="s">
        <v>56</v>
      </c>
      <c r="C50" s="6"/>
      <c r="D50" s="3">
        <v>0</v>
      </c>
      <c r="E50" s="7">
        <f t="shared" si="11"/>
        <v>0</v>
      </c>
      <c r="F50" s="74">
        <v>0</v>
      </c>
      <c r="G50" s="7">
        <f t="shared" si="12"/>
        <v>0</v>
      </c>
      <c r="H50" s="3">
        <v>0</v>
      </c>
      <c r="I50" s="7">
        <f t="shared" si="13"/>
        <v>0</v>
      </c>
      <c r="J50" s="21">
        <v>0</v>
      </c>
      <c r="K50" s="7">
        <f t="shared" si="14"/>
        <v>0</v>
      </c>
      <c r="L50" s="62"/>
      <c r="M50" s="21">
        <v>0</v>
      </c>
      <c r="N50" s="7">
        <f t="shared" si="15"/>
        <v>0</v>
      </c>
      <c r="O50" s="3">
        <v>0</v>
      </c>
      <c r="P50" s="7">
        <f t="shared" si="16"/>
        <v>0</v>
      </c>
      <c r="Q50" s="3">
        <v>0</v>
      </c>
      <c r="R50" s="7">
        <f t="shared" si="17"/>
        <v>0</v>
      </c>
      <c r="S50" s="8">
        <v>0</v>
      </c>
      <c r="T50" s="21">
        <v>0</v>
      </c>
      <c r="U50" s="7">
        <f t="shared" si="18"/>
        <v>0</v>
      </c>
      <c r="V50" s="13"/>
      <c r="W50" s="10">
        <f t="shared" si="19"/>
        <v>0</v>
      </c>
      <c r="X50" s="50"/>
      <c r="Y50" s="50"/>
      <c r="Z50" s="11" t="str">
        <f t="shared" si="21"/>
        <v>Name 42</v>
      </c>
    </row>
    <row r="51" spans="1:26" ht="13.5" thickBot="1">
      <c r="A51" s="6"/>
      <c r="B51" s="6" t="s">
        <v>57</v>
      </c>
      <c r="C51" s="6"/>
      <c r="D51" s="3">
        <v>0</v>
      </c>
      <c r="E51" s="7">
        <f t="shared" si="11"/>
        <v>0</v>
      </c>
      <c r="F51" s="74">
        <v>0</v>
      </c>
      <c r="G51" s="7">
        <f t="shared" si="12"/>
        <v>0</v>
      </c>
      <c r="H51" s="3">
        <v>0</v>
      </c>
      <c r="I51" s="7">
        <f t="shared" si="13"/>
        <v>0</v>
      </c>
      <c r="J51" s="21">
        <v>0</v>
      </c>
      <c r="K51" s="7">
        <f t="shared" si="14"/>
        <v>0</v>
      </c>
      <c r="L51" s="62"/>
      <c r="M51" s="21">
        <v>0</v>
      </c>
      <c r="N51" s="7">
        <f t="shared" si="15"/>
        <v>0</v>
      </c>
      <c r="O51" s="3">
        <v>0</v>
      </c>
      <c r="P51" s="7">
        <f t="shared" si="16"/>
        <v>0</v>
      </c>
      <c r="Q51" s="3">
        <v>0</v>
      </c>
      <c r="R51" s="7">
        <f t="shared" si="17"/>
        <v>0</v>
      </c>
      <c r="S51" s="8">
        <v>0</v>
      </c>
      <c r="T51" s="21">
        <v>0</v>
      </c>
      <c r="U51" s="7">
        <f t="shared" si="18"/>
        <v>0</v>
      </c>
      <c r="V51" s="13"/>
      <c r="W51" s="10">
        <f t="shared" si="19"/>
        <v>0</v>
      </c>
      <c r="X51" s="50"/>
      <c r="Y51" s="50"/>
      <c r="Z51" s="11" t="str">
        <f t="shared" si="21"/>
        <v>Name 43</v>
      </c>
    </row>
    <row r="52" spans="1:26" ht="13.5" thickBot="1">
      <c r="A52" s="6"/>
      <c r="B52" s="6" t="s">
        <v>58</v>
      </c>
      <c r="C52" s="6"/>
      <c r="D52" s="3">
        <v>0</v>
      </c>
      <c r="E52" s="7">
        <f t="shared" si="11"/>
        <v>0</v>
      </c>
      <c r="F52" s="74">
        <v>0</v>
      </c>
      <c r="G52" s="7">
        <f t="shared" si="12"/>
        <v>0</v>
      </c>
      <c r="H52" s="3">
        <v>0</v>
      </c>
      <c r="I52" s="7">
        <f t="shared" si="13"/>
        <v>0</v>
      </c>
      <c r="J52" s="21">
        <v>0</v>
      </c>
      <c r="K52" s="7">
        <f t="shared" si="14"/>
        <v>0</v>
      </c>
      <c r="L52" s="62"/>
      <c r="M52" s="21">
        <v>0</v>
      </c>
      <c r="N52" s="7">
        <f t="shared" si="15"/>
        <v>0</v>
      </c>
      <c r="O52" s="3">
        <v>0</v>
      </c>
      <c r="P52" s="7">
        <f t="shared" si="16"/>
        <v>0</v>
      </c>
      <c r="Q52" s="3">
        <v>0</v>
      </c>
      <c r="R52" s="7">
        <f t="shared" si="17"/>
        <v>0</v>
      </c>
      <c r="S52" s="8">
        <v>0</v>
      </c>
      <c r="T52" s="21">
        <v>0</v>
      </c>
      <c r="U52" s="7">
        <f t="shared" si="18"/>
        <v>0</v>
      </c>
      <c r="V52" s="13"/>
      <c r="W52" s="10">
        <f t="shared" si="19"/>
        <v>0</v>
      </c>
      <c r="X52" s="50"/>
      <c r="Y52" s="50"/>
      <c r="Z52" s="11" t="str">
        <f t="shared" si="21"/>
        <v>Name 44</v>
      </c>
    </row>
    <row r="53" spans="1:26" ht="13.5" thickBot="1">
      <c r="A53" s="6"/>
      <c r="B53" s="6" t="s">
        <v>59</v>
      </c>
      <c r="C53" s="6"/>
      <c r="D53" s="3">
        <v>0</v>
      </c>
      <c r="E53" s="7">
        <f t="shared" si="11"/>
        <v>0</v>
      </c>
      <c r="F53" s="74">
        <v>0</v>
      </c>
      <c r="G53" s="7">
        <f t="shared" si="12"/>
        <v>0</v>
      </c>
      <c r="H53" s="3">
        <v>0</v>
      </c>
      <c r="I53" s="7">
        <f t="shared" si="13"/>
        <v>0</v>
      </c>
      <c r="J53" s="21">
        <v>0</v>
      </c>
      <c r="K53" s="7">
        <f t="shared" si="14"/>
        <v>0</v>
      </c>
      <c r="L53" s="62"/>
      <c r="M53" s="21">
        <v>0</v>
      </c>
      <c r="N53" s="7">
        <f t="shared" si="15"/>
        <v>0</v>
      </c>
      <c r="O53" s="3">
        <v>0</v>
      </c>
      <c r="P53" s="7">
        <f t="shared" si="16"/>
        <v>0</v>
      </c>
      <c r="Q53" s="3">
        <v>0</v>
      </c>
      <c r="R53" s="7">
        <f t="shared" si="17"/>
        <v>0</v>
      </c>
      <c r="S53" s="8">
        <v>0</v>
      </c>
      <c r="T53" s="21">
        <v>0</v>
      </c>
      <c r="U53" s="7">
        <f t="shared" si="18"/>
        <v>0</v>
      </c>
      <c r="V53" s="13"/>
      <c r="W53" s="10">
        <f t="shared" si="19"/>
        <v>0</v>
      </c>
      <c r="X53" s="50"/>
      <c r="Y53" s="50"/>
      <c r="Z53" s="11" t="str">
        <f t="shared" si="21"/>
        <v>Name 45</v>
      </c>
    </row>
    <row r="54" spans="1:26" ht="13.5" thickBot="1">
      <c r="A54" s="6"/>
      <c r="B54" s="6" t="s">
        <v>60</v>
      </c>
      <c r="C54" s="6"/>
      <c r="D54" s="3">
        <v>0</v>
      </c>
      <c r="E54" s="7">
        <f t="shared" si="11"/>
        <v>0</v>
      </c>
      <c r="F54" s="74">
        <v>0</v>
      </c>
      <c r="G54" s="7">
        <f t="shared" si="12"/>
        <v>0</v>
      </c>
      <c r="H54" s="3">
        <v>0</v>
      </c>
      <c r="I54" s="7">
        <f t="shared" si="13"/>
        <v>0</v>
      </c>
      <c r="J54" s="21">
        <v>0</v>
      </c>
      <c r="K54" s="7">
        <f t="shared" si="14"/>
        <v>0</v>
      </c>
      <c r="L54" s="62"/>
      <c r="M54" s="21">
        <v>0</v>
      </c>
      <c r="N54" s="7">
        <f t="shared" si="15"/>
        <v>0</v>
      </c>
      <c r="O54" s="3">
        <v>0</v>
      </c>
      <c r="P54" s="7">
        <f t="shared" si="16"/>
        <v>0</v>
      </c>
      <c r="Q54" s="3">
        <v>0</v>
      </c>
      <c r="R54" s="7">
        <f t="shared" si="17"/>
        <v>0</v>
      </c>
      <c r="S54" s="8">
        <v>0</v>
      </c>
      <c r="T54" s="21">
        <v>0</v>
      </c>
      <c r="U54" s="7">
        <f t="shared" si="18"/>
        <v>0</v>
      </c>
      <c r="V54" s="13"/>
      <c r="W54" s="10">
        <f t="shared" si="19"/>
        <v>0</v>
      </c>
      <c r="X54" s="50"/>
      <c r="Y54" s="50"/>
      <c r="Z54" s="11" t="str">
        <f t="shared" si="21"/>
        <v>Name 46</v>
      </c>
    </row>
    <row r="55" spans="1:26" ht="13.5" thickBot="1">
      <c r="A55" s="6"/>
      <c r="B55" s="6" t="s">
        <v>61</v>
      </c>
      <c r="C55" s="6"/>
      <c r="D55" s="3">
        <v>0</v>
      </c>
      <c r="E55" s="7">
        <f t="shared" si="11"/>
        <v>0</v>
      </c>
      <c r="F55" s="74">
        <v>0</v>
      </c>
      <c r="G55" s="7">
        <f t="shared" si="12"/>
        <v>0</v>
      </c>
      <c r="H55" s="3">
        <v>0</v>
      </c>
      <c r="I55" s="7">
        <f t="shared" si="13"/>
        <v>0</v>
      </c>
      <c r="J55" s="21">
        <v>0</v>
      </c>
      <c r="K55" s="7">
        <f t="shared" si="14"/>
        <v>0</v>
      </c>
      <c r="L55" s="62"/>
      <c r="M55" s="21">
        <v>0</v>
      </c>
      <c r="N55" s="7">
        <f t="shared" si="15"/>
        <v>0</v>
      </c>
      <c r="O55" s="3">
        <v>0</v>
      </c>
      <c r="P55" s="7">
        <f t="shared" si="16"/>
        <v>0</v>
      </c>
      <c r="Q55" s="3">
        <v>0</v>
      </c>
      <c r="R55" s="7">
        <f t="shared" si="17"/>
        <v>0</v>
      </c>
      <c r="S55" s="8">
        <v>0</v>
      </c>
      <c r="T55" s="21">
        <v>0</v>
      </c>
      <c r="U55" s="7">
        <f t="shared" si="18"/>
        <v>0</v>
      </c>
      <c r="V55" s="13"/>
      <c r="W55" s="10">
        <f t="shared" si="19"/>
        <v>0</v>
      </c>
      <c r="X55" s="50"/>
      <c r="Y55" s="50"/>
      <c r="Z55" s="11" t="str">
        <f t="shared" si="21"/>
        <v>Name 47</v>
      </c>
    </row>
    <row r="56" spans="1:26" ht="13.5" thickBot="1">
      <c r="A56" s="6"/>
      <c r="B56" s="6" t="s">
        <v>62</v>
      </c>
      <c r="C56" s="6"/>
      <c r="D56" s="3">
        <v>0</v>
      </c>
      <c r="E56" s="7">
        <f t="shared" si="11"/>
        <v>0</v>
      </c>
      <c r="F56" s="74">
        <v>0</v>
      </c>
      <c r="G56" s="7">
        <f t="shared" si="12"/>
        <v>0</v>
      </c>
      <c r="H56" s="3">
        <v>0</v>
      </c>
      <c r="I56" s="7">
        <f t="shared" si="13"/>
        <v>0</v>
      </c>
      <c r="J56" s="21">
        <v>0</v>
      </c>
      <c r="K56" s="7">
        <f t="shared" si="14"/>
        <v>0</v>
      </c>
      <c r="L56" s="62"/>
      <c r="M56" s="21">
        <v>0</v>
      </c>
      <c r="N56" s="7">
        <f t="shared" si="15"/>
        <v>0</v>
      </c>
      <c r="O56" s="3">
        <v>0</v>
      </c>
      <c r="P56" s="7">
        <f t="shared" si="16"/>
        <v>0</v>
      </c>
      <c r="Q56" s="3">
        <v>0</v>
      </c>
      <c r="R56" s="7">
        <f t="shared" si="17"/>
        <v>0</v>
      </c>
      <c r="S56" s="8">
        <v>0</v>
      </c>
      <c r="T56" s="21">
        <v>0</v>
      </c>
      <c r="U56" s="7">
        <f t="shared" si="18"/>
        <v>0</v>
      </c>
      <c r="V56" s="13"/>
      <c r="W56" s="10">
        <f t="shared" si="19"/>
        <v>0</v>
      </c>
      <c r="X56" s="50"/>
      <c r="Y56" s="50"/>
      <c r="Z56" s="11" t="str">
        <f t="shared" si="21"/>
        <v>Name 48</v>
      </c>
    </row>
    <row r="57" spans="1:26" ht="13.5" thickBot="1">
      <c r="A57" s="6"/>
      <c r="B57" s="6" t="s">
        <v>63</v>
      </c>
      <c r="C57" s="6"/>
      <c r="D57" s="3">
        <v>0</v>
      </c>
      <c r="E57" s="7">
        <f t="shared" si="11"/>
        <v>0</v>
      </c>
      <c r="F57" s="74">
        <v>0</v>
      </c>
      <c r="G57" s="7">
        <f t="shared" si="12"/>
        <v>0</v>
      </c>
      <c r="H57" s="3">
        <v>0</v>
      </c>
      <c r="I57" s="7">
        <f t="shared" si="13"/>
        <v>0</v>
      </c>
      <c r="J57" s="21">
        <v>0</v>
      </c>
      <c r="K57" s="7">
        <f t="shared" si="14"/>
        <v>0</v>
      </c>
      <c r="L57" s="62"/>
      <c r="M57" s="21">
        <v>0</v>
      </c>
      <c r="N57" s="7">
        <f t="shared" si="15"/>
        <v>0</v>
      </c>
      <c r="O57" s="3">
        <v>0</v>
      </c>
      <c r="P57" s="7">
        <f t="shared" si="16"/>
        <v>0</v>
      </c>
      <c r="Q57" s="3">
        <v>0</v>
      </c>
      <c r="R57" s="7">
        <f t="shared" si="17"/>
        <v>0</v>
      </c>
      <c r="S57" s="8">
        <v>0</v>
      </c>
      <c r="T57" s="21">
        <v>0</v>
      </c>
      <c r="U57" s="7">
        <f t="shared" si="18"/>
        <v>0</v>
      </c>
      <c r="V57" s="13"/>
      <c r="W57" s="10">
        <f t="shared" si="19"/>
        <v>0</v>
      </c>
      <c r="X57" s="50"/>
      <c r="Y57" s="50"/>
      <c r="Z57" s="11" t="str">
        <f t="shared" si="21"/>
        <v>Name 49</v>
      </c>
    </row>
    <row r="58" spans="1:26" ht="13.5" thickBot="1">
      <c r="A58" s="6"/>
      <c r="B58" s="6" t="s">
        <v>64</v>
      </c>
      <c r="C58" s="6"/>
      <c r="D58" s="3">
        <v>0</v>
      </c>
      <c r="E58" s="7">
        <f t="shared" si="11"/>
        <v>0</v>
      </c>
      <c r="F58" s="74">
        <v>0</v>
      </c>
      <c r="G58" s="7">
        <f t="shared" si="12"/>
        <v>0</v>
      </c>
      <c r="H58" s="3">
        <v>0</v>
      </c>
      <c r="I58" s="7">
        <f t="shared" si="13"/>
        <v>0</v>
      </c>
      <c r="J58" s="21">
        <v>0</v>
      </c>
      <c r="K58" s="7">
        <f t="shared" si="14"/>
        <v>0</v>
      </c>
      <c r="L58" s="62"/>
      <c r="M58" s="21">
        <v>0</v>
      </c>
      <c r="N58" s="7">
        <f t="shared" si="15"/>
        <v>0</v>
      </c>
      <c r="O58" s="3">
        <v>0</v>
      </c>
      <c r="P58" s="7">
        <f t="shared" si="16"/>
        <v>0</v>
      </c>
      <c r="Q58" s="3">
        <v>0</v>
      </c>
      <c r="R58" s="7">
        <f t="shared" si="17"/>
        <v>0</v>
      </c>
      <c r="S58" s="8">
        <v>0</v>
      </c>
      <c r="T58" s="21">
        <v>0</v>
      </c>
      <c r="U58" s="7">
        <f t="shared" si="18"/>
        <v>0</v>
      </c>
      <c r="V58" s="13"/>
      <c r="W58" s="10">
        <f t="shared" si="19"/>
        <v>0</v>
      </c>
      <c r="X58" s="50"/>
      <c r="Y58" s="50"/>
      <c r="Z58" s="11" t="str">
        <f t="shared" si="21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5.140625" style="0" bestFit="1" customWidth="1"/>
    <col min="2" max="2" width="27.00390625" style="1" customWidth="1"/>
    <col min="3" max="3" width="37.421875" style="1" bestFit="1" customWidth="1"/>
    <col min="4" max="4" width="9.7109375" style="19" customWidth="1"/>
    <col min="5" max="5" width="5.57421875" style="15" customWidth="1"/>
    <col min="6" max="6" width="1.1484375" style="14" customWidth="1"/>
    <col min="7" max="7" width="0.5625" style="15" customWidth="1"/>
    <col min="8" max="8" width="9.7109375" style="14" hidden="1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7109375" style="4" customWidth="1"/>
    <col min="24" max="24" width="26.140625" style="5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2:3" ht="13.5" thickBot="1">
      <c r="B5"/>
      <c r="C5"/>
    </row>
    <row r="6" spans="2:23" s="2" customFormat="1" ht="12.75">
      <c r="B6" s="1"/>
      <c r="C6" s="1"/>
      <c r="D6" s="27" t="s">
        <v>32</v>
      </c>
      <c r="E6" s="66"/>
      <c r="F6" s="126"/>
      <c r="G6" s="66"/>
      <c r="H6" s="28" t="s">
        <v>2</v>
      </c>
      <c r="I6" s="66"/>
      <c r="J6" s="40">
        <v>200</v>
      </c>
      <c r="K6" s="66"/>
      <c r="L6" s="76"/>
      <c r="M6" s="28" t="s">
        <v>3</v>
      </c>
      <c r="N6" s="66"/>
      <c r="O6" s="28" t="s">
        <v>4</v>
      </c>
      <c r="P6" s="66"/>
      <c r="Q6" s="29" t="s">
        <v>65</v>
      </c>
      <c r="R6" s="56"/>
      <c r="S6" s="68"/>
      <c r="T6" s="36"/>
      <c r="U6" s="35" t="s">
        <v>5</v>
      </c>
      <c r="V6" s="47"/>
      <c r="W6" s="113"/>
    </row>
    <row r="7" spans="2:23" s="2" customFormat="1" ht="13.5" thickBot="1">
      <c r="B7" s="1" t="s">
        <v>117</v>
      </c>
      <c r="C7" s="1"/>
      <c r="D7" s="52" t="s">
        <v>6</v>
      </c>
      <c r="E7" s="67"/>
      <c r="F7" s="43"/>
      <c r="G7" s="67"/>
      <c r="H7" s="43"/>
      <c r="I7" s="67"/>
      <c r="J7" s="44" t="s">
        <v>8</v>
      </c>
      <c r="K7" s="67"/>
      <c r="L7" s="77"/>
      <c r="M7" s="43" t="s">
        <v>7</v>
      </c>
      <c r="N7" s="67"/>
      <c r="O7" s="43"/>
      <c r="P7" s="67"/>
      <c r="Q7" s="45" t="s">
        <v>10</v>
      </c>
      <c r="R7" s="59" t="s">
        <v>66</v>
      </c>
      <c r="S7" s="69"/>
      <c r="T7" s="46"/>
      <c r="U7" s="42" t="s">
        <v>9</v>
      </c>
      <c r="V7" s="48"/>
      <c r="W7" s="113"/>
    </row>
    <row r="8" spans="4:23" ht="12.75">
      <c r="D8" s="23"/>
      <c r="E8" s="24"/>
      <c r="F8" s="25">
        <v>0</v>
      </c>
      <c r="G8" s="24"/>
      <c r="H8" s="25">
        <v>0</v>
      </c>
      <c r="I8" s="24"/>
      <c r="J8" s="23"/>
      <c r="K8" s="24"/>
      <c r="L8" s="61"/>
      <c r="M8" s="3"/>
      <c r="N8" s="24"/>
      <c r="O8" s="3"/>
      <c r="P8" s="24"/>
      <c r="Q8" s="8"/>
      <c r="R8" s="21"/>
      <c r="S8" s="70"/>
      <c r="T8" s="37"/>
      <c r="U8" s="32"/>
      <c r="V8" s="49"/>
      <c r="W8" s="49"/>
    </row>
    <row r="9" spans="1:24" ht="12.75">
      <c r="A9" s="115">
        <v>98</v>
      </c>
      <c r="B9" s="6" t="s">
        <v>173</v>
      </c>
      <c r="C9" s="6" t="s">
        <v>170</v>
      </c>
      <c r="D9" s="21">
        <v>13.7</v>
      </c>
      <c r="E9" s="7">
        <f>IF(D9=0,0,VLOOKUP(D9,Tables!$A$3:$B$152,2,TRUE))</f>
        <v>599</v>
      </c>
      <c r="F9" s="3">
        <v>0</v>
      </c>
      <c r="G9" s="7">
        <f aca="true" t="shared" si="0" ref="G9:G24">IF(F9=0,0,TRUNC(1.84523*(((F9*100)-75)^1.348)))</f>
        <v>0</v>
      </c>
      <c r="H9" s="3">
        <v>0</v>
      </c>
      <c r="I9" s="7">
        <f aca="true" t="shared" si="1" ref="I9:I24">IF(H9=0,0,TRUNC(56.0211*((H9-1.5)^1.05)))</f>
        <v>0</v>
      </c>
      <c r="J9" s="21">
        <v>28.5</v>
      </c>
      <c r="K9" s="7">
        <f aca="true" t="shared" si="2" ref="K9:K24">IF(J9=0,0,TRUNC(4.99087*((42.26-J9)^1.81)))</f>
        <v>574</v>
      </c>
      <c r="L9" s="62"/>
      <c r="M9" s="3">
        <v>4.47</v>
      </c>
      <c r="N9" s="7">
        <f aca="true" t="shared" si="3" ref="N9:N24">IF(M9=0,0,TRUNC(0.188807*(((M9*100)-210)^1.41)))</f>
        <v>421</v>
      </c>
      <c r="O9" s="3">
        <v>19.25</v>
      </c>
      <c r="P9" s="7">
        <f aca="true" t="shared" si="4" ref="P9:P24">IF(O9=0,0,TRUNC(15.9803*((O9-3.8)^1.04)))</f>
        <v>275</v>
      </c>
      <c r="Q9" s="8">
        <v>2</v>
      </c>
      <c r="R9" s="21">
        <v>27.6</v>
      </c>
      <c r="S9" s="7">
        <f aca="true" t="shared" si="5" ref="S9:S24">IF(Q9+R9=0,0,TRUNC(0.11193*((254-(Q9*60+R9))^1.88)))</f>
        <v>723</v>
      </c>
      <c r="T9" s="9"/>
      <c r="U9" s="10">
        <f aca="true" t="shared" si="6" ref="U9:U24">SUM(E9,G9,I9,K9,N9,P9,S9)</f>
        <v>2592</v>
      </c>
      <c r="V9" s="50"/>
      <c r="W9" s="131"/>
      <c r="X9" s="11" t="str">
        <f>B9</f>
        <v>Tara Kelly</v>
      </c>
    </row>
    <row r="10" spans="1:24" ht="12.75">
      <c r="A10" s="115">
        <v>100</v>
      </c>
      <c r="B10" s="6" t="s">
        <v>208</v>
      </c>
      <c r="C10" s="6" t="s">
        <v>225</v>
      </c>
      <c r="D10" s="21">
        <v>14.4</v>
      </c>
      <c r="E10" s="7">
        <f>IF(D10=0,0,VLOOKUP(D10,Tables!$A$3:$B$152,2,TRUE))</f>
        <v>530</v>
      </c>
      <c r="F10" s="3">
        <v>0</v>
      </c>
      <c r="G10" s="7">
        <f t="shared" si="0"/>
        <v>0</v>
      </c>
      <c r="H10" s="3">
        <v>0</v>
      </c>
      <c r="I10" s="7">
        <f t="shared" si="1"/>
        <v>0</v>
      </c>
      <c r="J10" s="21">
        <v>27.6</v>
      </c>
      <c r="K10" s="7">
        <f t="shared" si="2"/>
        <v>643</v>
      </c>
      <c r="L10" s="62"/>
      <c r="M10" s="3">
        <v>4.56</v>
      </c>
      <c r="N10" s="7">
        <f t="shared" si="3"/>
        <v>443</v>
      </c>
      <c r="O10" s="3">
        <v>16.24</v>
      </c>
      <c r="P10" s="7">
        <f t="shared" si="4"/>
        <v>219</v>
      </c>
      <c r="Q10" s="8">
        <v>2</v>
      </c>
      <c r="R10" s="21">
        <v>27.4</v>
      </c>
      <c r="S10" s="7">
        <f t="shared" si="5"/>
        <v>726</v>
      </c>
      <c r="T10" s="9"/>
      <c r="U10" s="10">
        <f t="shared" si="6"/>
        <v>2561</v>
      </c>
      <c r="V10" s="50"/>
      <c r="W10" s="131"/>
      <c r="X10" s="11" t="str">
        <f>B10</f>
        <v>Holly Fielder</v>
      </c>
    </row>
    <row r="11" spans="1:24" ht="12.75">
      <c r="A11" s="115">
        <v>97</v>
      </c>
      <c r="B11" s="6" t="s">
        <v>172</v>
      </c>
      <c r="C11" s="12" t="s">
        <v>170</v>
      </c>
      <c r="D11" s="21">
        <v>14</v>
      </c>
      <c r="E11" s="7">
        <f>IF(D11=0,0,VLOOKUP(D11,Tables!$A$3:$B$152,2,TRUE))</f>
        <v>568</v>
      </c>
      <c r="F11" s="3">
        <v>0</v>
      </c>
      <c r="G11" s="7">
        <f t="shared" si="0"/>
        <v>0</v>
      </c>
      <c r="H11" s="3">
        <v>0</v>
      </c>
      <c r="I11" s="7">
        <f t="shared" si="1"/>
        <v>0</v>
      </c>
      <c r="J11" s="21">
        <v>28.9</v>
      </c>
      <c r="K11" s="7">
        <f t="shared" si="2"/>
        <v>544</v>
      </c>
      <c r="L11" s="62"/>
      <c r="M11" s="3">
        <v>4.33</v>
      </c>
      <c r="N11" s="7">
        <f t="shared" si="3"/>
        <v>386</v>
      </c>
      <c r="O11" s="3">
        <v>14.62</v>
      </c>
      <c r="P11" s="7">
        <f t="shared" si="4"/>
        <v>190</v>
      </c>
      <c r="Q11" s="8">
        <v>2</v>
      </c>
      <c r="R11" s="21">
        <v>24.3</v>
      </c>
      <c r="S11" s="7">
        <f t="shared" si="5"/>
        <v>766</v>
      </c>
      <c r="T11" s="9"/>
      <c r="U11" s="10">
        <f t="shared" si="6"/>
        <v>2454</v>
      </c>
      <c r="V11" s="50"/>
      <c r="W11" s="131"/>
      <c r="X11" s="11" t="str">
        <f>B11</f>
        <v>Alice Harray</v>
      </c>
    </row>
    <row r="12" spans="1:24" ht="12.75">
      <c r="A12" s="115">
        <v>94</v>
      </c>
      <c r="B12" s="6" t="s">
        <v>142</v>
      </c>
      <c r="C12" s="6" t="s">
        <v>143</v>
      </c>
      <c r="D12" s="21">
        <v>14.4</v>
      </c>
      <c r="E12" s="7">
        <f>IF(D12=0,0,VLOOKUP(D12,Tables!$A$3:$B$152,2,TRUE))</f>
        <v>530</v>
      </c>
      <c r="F12" s="3">
        <v>0</v>
      </c>
      <c r="G12" s="7">
        <f t="shared" si="0"/>
        <v>0</v>
      </c>
      <c r="H12" s="3">
        <v>0</v>
      </c>
      <c r="I12" s="7">
        <f t="shared" si="1"/>
        <v>0</v>
      </c>
      <c r="J12" s="21">
        <v>30</v>
      </c>
      <c r="K12" s="7">
        <f t="shared" si="2"/>
        <v>465</v>
      </c>
      <c r="L12" s="62"/>
      <c r="M12" s="3">
        <v>4.47</v>
      </c>
      <c r="N12" s="7">
        <f t="shared" si="3"/>
        <v>421</v>
      </c>
      <c r="O12" s="3">
        <v>13.45</v>
      </c>
      <c r="P12" s="7">
        <f t="shared" si="4"/>
        <v>168</v>
      </c>
      <c r="Q12" s="8">
        <v>2</v>
      </c>
      <c r="R12" s="21">
        <v>43.8</v>
      </c>
      <c r="S12" s="7">
        <f t="shared" si="5"/>
        <v>530</v>
      </c>
      <c r="T12" s="9"/>
      <c r="U12" s="10">
        <f t="shared" si="6"/>
        <v>2114</v>
      </c>
      <c r="V12" s="50"/>
      <c r="W12" s="131"/>
      <c r="X12" s="11" t="str">
        <f aca="true" t="shared" si="7" ref="X12:X17">B12</f>
        <v>Milla Mckenzie</v>
      </c>
    </row>
    <row r="13" spans="1:24" ht="12.75">
      <c r="A13" s="115">
        <v>96</v>
      </c>
      <c r="B13" s="6" t="s">
        <v>171</v>
      </c>
      <c r="C13" s="12" t="s">
        <v>170</v>
      </c>
      <c r="D13" s="21">
        <v>16.6</v>
      </c>
      <c r="E13" s="7">
        <f>IF(D13=0,0,VLOOKUP(D13,Tables!$A$3:$B$152,2,TRUE))</f>
        <v>355</v>
      </c>
      <c r="F13" s="3">
        <v>0</v>
      </c>
      <c r="G13" s="7">
        <f t="shared" si="0"/>
        <v>0</v>
      </c>
      <c r="H13" s="3">
        <v>0</v>
      </c>
      <c r="I13" s="7">
        <f t="shared" si="1"/>
        <v>0</v>
      </c>
      <c r="J13" s="21">
        <v>30.1</v>
      </c>
      <c r="K13" s="7">
        <f t="shared" si="2"/>
        <v>459</v>
      </c>
      <c r="L13" s="62"/>
      <c r="M13" s="3">
        <v>4.16</v>
      </c>
      <c r="N13" s="7">
        <f t="shared" si="3"/>
        <v>345</v>
      </c>
      <c r="O13" s="3">
        <v>17.27</v>
      </c>
      <c r="P13" s="7">
        <f t="shared" si="4"/>
        <v>238</v>
      </c>
      <c r="Q13" s="8">
        <v>2</v>
      </c>
      <c r="R13" s="21">
        <v>29.5</v>
      </c>
      <c r="S13" s="7">
        <f t="shared" si="5"/>
        <v>699</v>
      </c>
      <c r="T13" s="9"/>
      <c r="U13" s="10">
        <f t="shared" si="6"/>
        <v>2096</v>
      </c>
      <c r="V13" s="50"/>
      <c r="W13" s="131"/>
      <c r="X13" s="11" t="str">
        <f t="shared" si="7"/>
        <v>Olivia Olsher</v>
      </c>
    </row>
    <row r="14" spans="1:24" ht="12.75">
      <c r="A14" s="115">
        <v>95</v>
      </c>
      <c r="B14" s="6" t="s">
        <v>149</v>
      </c>
      <c r="C14" s="6" t="s">
        <v>143</v>
      </c>
      <c r="D14" s="21">
        <v>17.4</v>
      </c>
      <c r="E14" s="7">
        <f>IF(D14=0,0,VLOOKUP(D14,Tables!$A$3:$B$152,2,TRUE))</f>
        <v>301</v>
      </c>
      <c r="F14" s="3">
        <v>0</v>
      </c>
      <c r="G14" s="7">
        <f t="shared" si="0"/>
        <v>0</v>
      </c>
      <c r="H14" s="3">
        <v>0</v>
      </c>
      <c r="I14" s="7">
        <f t="shared" si="1"/>
        <v>0</v>
      </c>
      <c r="J14" s="21">
        <v>28.7</v>
      </c>
      <c r="K14" s="7">
        <f t="shared" si="2"/>
        <v>559</v>
      </c>
      <c r="L14" s="62"/>
      <c r="M14" s="3">
        <v>3.5</v>
      </c>
      <c r="N14" s="7">
        <f t="shared" si="3"/>
        <v>200</v>
      </c>
      <c r="O14" s="3">
        <v>17.08</v>
      </c>
      <c r="P14" s="7">
        <f t="shared" si="4"/>
        <v>235</v>
      </c>
      <c r="Q14" s="8">
        <v>2</v>
      </c>
      <c r="R14" s="21">
        <v>33</v>
      </c>
      <c r="S14" s="7">
        <f t="shared" si="5"/>
        <v>656</v>
      </c>
      <c r="T14" s="9"/>
      <c r="U14" s="10">
        <f t="shared" si="6"/>
        <v>1951</v>
      </c>
      <c r="V14" s="50"/>
      <c r="W14" s="131"/>
      <c r="X14" s="11" t="str">
        <f t="shared" si="7"/>
        <v>Ashleigh Harewood</v>
      </c>
    </row>
    <row r="15" spans="1:24" ht="12.75">
      <c r="A15" s="115">
        <v>99</v>
      </c>
      <c r="B15" s="6" t="s">
        <v>207</v>
      </c>
      <c r="C15" s="12" t="s">
        <v>226</v>
      </c>
      <c r="D15" s="21">
        <v>13</v>
      </c>
      <c r="E15" s="7">
        <f>IF(D15=0,0,VLOOKUP(D15,Tables!$A$3:$B$152,2,TRUE))</f>
        <v>675</v>
      </c>
      <c r="F15" s="3">
        <v>0</v>
      </c>
      <c r="G15" s="7">
        <f t="shared" si="0"/>
        <v>0</v>
      </c>
      <c r="H15" s="3">
        <v>0</v>
      </c>
      <c r="I15" s="7">
        <f t="shared" si="1"/>
        <v>0</v>
      </c>
      <c r="J15" s="21">
        <v>28.7</v>
      </c>
      <c r="K15" s="7">
        <f t="shared" si="2"/>
        <v>559</v>
      </c>
      <c r="L15" s="62"/>
      <c r="M15" s="3">
        <v>4.51</v>
      </c>
      <c r="N15" s="7">
        <f t="shared" si="3"/>
        <v>431</v>
      </c>
      <c r="O15" s="3">
        <v>14.81</v>
      </c>
      <c r="P15" s="7">
        <f t="shared" si="4"/>
        <v>193</v>
      </c>
      <c r="Q15" s="8">
        <v>0</v>
      </c>
      <c r="R15" s="21">
        <v>0</v>
      </c>
      <c r="S15" s="7">
        <f t="shared" si="5"/>
        <v>0</v>
      </c>
      <c r="T15" s="9"/>
      <c r="U15" s="10">
        <f t="shared" si="6"/>
        <v>1858</v>
      </c>
      <c r="V15" s="50"/>
      <c r="W15" s="131"/>
      <c r="X15" s="11" t="str">
        <f t="shared" si="7"/>
        <v>Bethany Williams</v>
      </c>
    </row>
    <row r="16" spans="1:24" ht="12.75">
      <c r="A16" s="115">
        <v>105</v>
      </c>
      <c r="B16" s="6" t="s">
        <v>218</v>
      </c>
      <c r="C16" s="6" t="s">
        <v>219</v>
      </c>
      <c r="D16" s="21">
        <v>0</v>
      </c>
      <c r="E16" s="7">
        <f>IF(D16=0,0,VLOOKUP(D16,Tables!$A$3:$B$152,2,TRUE))</f>
        <v>0</v>
      </c>
      <c r="F16" s="3">
        <v>0</v>
      </c>
      <c r="G16" s="7">
        <f t="shared" si="0"/>
        <v>0</v>
      </c>
      <c r="H16" s="3">
        <v>0</v>
      </c>
      <c r="I16" s="7">
        <f t="shared" si="1"/>
        <v>0</v>
      </c>
      <c r="J16" s="21">
        <v>30.5</v>
      </c>
      <c r="K16" s="7">
        <f t="shared" si="2"/>
        <v>432</v>
      </c>
      <c r="L16" s="62"/>
      <c r="M16" s="3">
        <v>3.34</v>
      </c>
      <c r="N16" s="7">
        <f t="shared" si="3"/>
        <v>168</v>
      </c>
      <c r="O16" s="3">
        <v>11.31</v>
      </c>
      <c r="P16" s="7">
        <f t="shared" si="4"/>
        <v>130</v>
      </c>
      <c r="Q16" s="8">
        <v>0</v>
      </c>
      <c r="R16" s="21">
        <v>0</v>
      </c>
      <c r="S16" s="7">
        <f t="shared" si="5"/>
        <v>0</v>
      </c>
      <c r="T16" s="9"/>
      <c r="U16" s="10">
        <f t="shared" si="6"/>
        <v>730</v>
      </c>
      <c r="V16" s="50"/>
      <c r="W16" s="131"/>
      <c r="X16" s="11" t="str">
        <f t="shared" si="7"/>
        <v>Mira Vainio-Doiseul</v>
      </c>
    </row>
    <row r="17" spans="1:24" ht="12.75">
      <c r="A17" s="115">
        <v>102</v>
      </c>
      <c r="B17" s="6" t="s">
        <v>209</v>
      </c>
      <c r="C17" s="6" t="s">
        <v>227</v>
      </c>
      <c r="D17" s="21">
        <v>0</v>
      </c>
      <c r="E17" s="7">
        <f>IF(D17=0,0,VLOOKUP(D17,Tables!$A$3:$B$152,2,TRUE))</f>
        <v>0</v>
      </c>
      <c r="F17" s="3">
        <v>0</v>
      </c>
      <c r="G17" s="7">
        <f t="shared" si="0"/>
        <v>0</v>
      </c>
      <c r="H17" s="3">
        <v>0</v>
      </c>
      <c r="I17" s="7">
        <f t="shared" si="1"/>
        <v>0</v>
      </c>
      <c r="J17" s="21">
        <v>37</v>
      </c>
      <c r="K17" s="7">
        <f t="shared" si="2"/>
        <v>100</v>
      </c>
      <c r="L17" s="62"/>
      <c r="M17" s="3">
        <v>3.12</v>
      </c>
      <c r="N17" s="7">
        <f t="shared" si="3"/>
        <v>128</v>
      </c>
      <c r="O17" s="3">
        <v>0</v>
      </c>
      <c r="P17" s="7">
        <f t="shared" si="4"/>
        <v>0</v>
      </c>
      <c r="Q17" s="8">
        <v>3</v>
      </c>
      <c r="R17" s="21">
        <v>17.4</v>
      </c>
      <c r="S17" s="7">
        <f t="shared" si="5"/>
        <v>220</v>
      </c>
      <c r="T17" s="9"/>
      <c r="U17" s="10">
        <f t="shared" si="6"/>
        <v>448</v>
      </c>
      <c r="V17" s="50"/>
      <c r="W17" s="131"/>
      <c r="X17" s="11" t="str">
        <f t="shared" si="7"/>
        <v>Eloise Collings</v>
      </c>
    </row>
    <row r="18" spans="1:24" ht="12.75">
      <c r="A18" s="11">
        <v>92</v>
      </c>
      <c r="B18" s="6" t="s">
        <v>139</v>
      </c>
      <c r="C18" s="12" t="s">
        <v>140</v>
      </c>
      <c r="D18" s="21">
        <v>0</v>
      </c>
      <c r="E18" s="7">
        <f>IF(D18=0,0,VLOOKUP(D18,Tables!$A$3:$B$152,2,TRUE))</f>
        <v>0</v>
      </c>
      <c r="F18" s="3">
        <v>0</v>
      </c>
      <c r="G18" s="7">
        <f t="shared" si="0"/>
        <v>0</v>
      </c>
      <c r="H18" s="3">
        <v>0</v>
      </c>
      <c r="I18" s="7">
        <f t="shared" si="1"/>
        <v>0</v>
      </c>
      <c r="J18" s="21">
        <v>0</v>
      </c>
      <c r="K18" s="7">
        <f t="shared" si="2"/>
        <v>0</v>
      </c>
      <c r="L18" s="62"/>
      <c r="M18" s="3">
        <v>0</v>
      </c>
      <c r="N18" s="7">
        <f t="shared" si="3"/>
        <v>0</v>
      </c>
      <c r="O18" s="3">
        <v>0</v>
      </c>
      <c r="P18" s="7">
        <f t="shared" si="4"/>
        <v>0</v>
      </c>
      <c r="Q18" s="8">
        <v>0</v>
      </c>
      <c r="R18" s="21">
        <v>0</v>
      </c>
      <c r="S18" s="7">
        <f t="shared" si="5"/>
        <v>0</v>
      </c>
      <c r="T18" s="9"/>
      <c r="U18" s="10">
        <f t="shared" si="6"/>
        <v>0</v>
      </c>
      <c r="V18" s="50"/>
      <c r="W18" s="131"/>
      <c r="X18" s="11" t="str">
        <f aca="true" t="shared" si="8" ref="X18:X40">B18</f>
        <v>India Weir</v>
      </c>
    </row>
    <row r="19" spans="1:24" ht="12.75">
      <c r="A19" s="11">
        <v>93</v>
      </c>
      <c r="B19" s="6" t="s">
        <v>141</v>
      </c>
      <c r="C19" s="6" t="s">
        <v>140</v>
      </c>
      <c r="D19" s="21">
        <v>0</v>
      </c>
      <c r="E19" s="7">
        <f>IF(D19=0,0,VLOOKUP(D19,Tables!$A$3:$B$152,2,TRUE))</f>
        <v>0</v>
      </c>
      <c r="F19" s="3">
        <v>0</v>
      </c>
      <c r="G19" s="7">
        <f t="shared" si="0"/>
        <v>0</v>
      </c>
      <c r="H19" s="3">
        <v>0</v>
      </c>
      <c r="I19" s="7">
        <f t="shared" si="1"/>
        <v>0</v>
      </c>
      <c r="J19" s="21">
        <v>0</v>
      </c>
      <c r="K19" s="7">
        <f t="shared" si="2"/>
        <v>0</v>
      </c>
      <c r="L19" s="62"/>
      <c r="M19" s="3">
        <v>0</v>
      </c>
      <c r="N19" s="7">
        <f t="shared" si="3"/>
        <v>0</v>
      </c>
      <c r="O19" s="3">
        <v>0</v>
      </c>
      <c r="P19" s="7">
        <f t="shared" si="4"/>
        <v>0</v>
      </c>
      <c r="Q19" s="8">
        <v>0</v>
      </c>
      <c r="R19" s="21">
        <v>0</v>
      </c>
      <c r="S19" s="7">
        <f t="shared" si="5"/>
        <v>0</v>
      </c>
      <c r="T19" s="9"/>
      <c r="U19" s="10">
        <f t="shared" si="6"/>
        <v>0</v>
      </c>
      <c r="V19" s="50"/>
      <c r="W19" s="131"/>
      <c r="X19" s="11" t="str">
        <f t="shared" si="8"/>
        <v>Kosana Weir</v>
      </c>
    </row>
    <row r="20" spans="1:24" ht="12.75">
      <c r="A20" s="115">
        <v>103</v>
      </c>
      <c r="B20" s="6" t="s">
        <v>210</v>
      </c>
      <c r="C20" s="6" t="s">
        <v>194</v>
      </c>
      <c r="D20" s="21">
        <v>0</v>
      </c>
      <c r="E20" s="7">
        <f>IF(D20=0,0,VLOOKUP(D20,Tables!$A$3:$B$152,2,TRUE))</f>
        <v>0</v>
      </c>
      <c r="F20" s="3">
        <v>0</v>
      </c>
      <c r="G20" s="7">
        <f t="shared" si="0"/>
        <v>0</v>
      </c>
      <c r="H20" s="3">
        <v>0</v>
      </c>
      <c r="I20" s="7">
        <f t="shared" si="1"/>
        <v>0</v>
      </c>
      <c r="J20" s="21">
        <v>0</v>
      </c>
      <c r="K20" s="7">
        <f t="shared" si="2"/>
        <v>0</v>
      </c>
      <c r="L20" s="62"/>
      <c r="M20" s="3">
        <v>0</v>
      </c>
      <c r="N20" s="7">
        <f t="shared" si="3"/>
        <v>0</v>
      </c>
      <c r="O20" s="3">
        <v>0</v>
      </c>
      <c r="P20" s="7">
        <f t="shared" si="4"/>
        <v>0</v>
      </c>
      <c r="Q20" s="8">
        <v>0</v>
      </c>
      <c r="R20" s="21">
        <v>0</v>
      </c>
      <c r="S20" s="7">
        <f t="shared" si="5"/>
        <v>0</v>
      </c>
      <c r="T20" s="9"/>
      <c r="U20" s="10">
        <f t="shared" si="6"/>
        <v>0</v>
      </c>
      <c r="V20" s="50"/>
      <c r="W20" s="131"/>
      <c r="X20" s="11" t="str">
        <f t="shared" si="8"/>
        <v>Ella Dawber</v>
      </c>
    </row>
    <row r="21" spans="1:24" ht="12.75">
      <c r="A21" s="115">
        <v>104</v>
      </c>
      <c r="B21" s="6" t="s">
        <v>211</v>
      </c>
      <c r="C21" s="6" t="s">
        <v>194</v>
      </c>
      <c r="D21" s="21">
        <v>0</v>
      </c>
      <c r="E21" s="7">
        <f>IF(D21=0,0,VLOOKUP(D21,Tables!$A$3:$B$152,2,TRUE))</f>
        <v>0</v>
      </c>
      <c r="F21" s="3">
        <v>0</v>
      </c>
      <c r="G21" s="7">
        <f t="shared" si="0"/>
        <v>0</v>
      </c>
      <c r="H21" s="3">
        <v>0</v>
      </c>
      <c r="I21" s="7">
        <f t="shared" si="1"/>
        <v>0</v>
      </c>
      <c r="J21" s="21">
        <v>0</v>
      </c>
      <c r="K21" s="7">
        <f t="shared" si="2"/>
        <v>0</v>
      </c>
      <c r="L21" s="62"/>
      <c r="M21" s="3">
        <v>0</v>
      </c>
      <c r="N21" s="7">
        <f t="shared" si="3"/>
        <v>0</v>
      </c>
      <c r="O21" s="3">
        <v>0</v>
      </c>
      <c r="P21" s="7">
        <f t="shared" si="4"/>
        <v>0</v>
      </c>
      <c r="Q21" s="8">
        <v>0</v>
      </c>
      <c r="R21" s="21">
        <v>0</v>
      </c>
      <c r="S21" s="7">
        <f t="shared" si="5"/>
        <v>0</v>
      </c>
      <c r="T21" s="9"/>
      <c r="U21" s="10">
        <f t="shared" si="6"/>
        <v>0</v>
      </c>
      <c r="V21" s="50"/>
      <c r="W21" s="131"/>
      <c r="X21" s="11" t="str">
        <f t="shared" si="8"/>
        <v>Lohita Allen-Aigbodion</v>
      </c>
    </row>
    <row r="22" spans="1:24" ht="12.75">
      <c r="A22" s="115"/>
      <c r="B22" s="6"/>
      <c r="C22" s="6"/>
      <c r="D22" s="21">
        <v>0</v>
      </c>
      <c r="E22" s="7">
        <f>IF(D22=0,0,VLOOKUP(D22,Tables!$A$3:$B$152,2,TRUE))</f>
        <v>0</v>
      </c>
      <c r="F22" s="3">
        <v>0</v>
      </c>
      <c r="G22" s="7">
        <f t="shared" si="0"/>
        <v>0</v>
      </c>
      <c r="H22" s="3">
        <v>0</v>
      </c>
      <c r="I22" s="7">
        <f t="shared" si="1"/>
        <v>0</v>
      </c>
      <c r="J22" s="21">
        <v>0</v>
      </c>
      <c r="K22" s="7">
        <f t="shared" si="2"/>
        <v>0</v>
      </c>
      <c r="L22" s="62"/>
      <c r="M22" s="3">
        <v>0</v>
      </c>
      <c r="N22" s="7">
        <f t="shared" si="3"/>
        <v>0</v>
      </c>
      <c r="O22" s="3">
        <v>0</v>
      </c>
      <c r="P22" s="7">
        <f t="shared" si="4"/>
        <v>0</v>
      </c>
      <c r="Q22" s="8">
        <v>0</v>
      </c>
      <c r="R22" s="21">
        <v>0</v>
      </c>
      <c r="S22" s="7">
        <f t="shared" si="5"/>
        <v>0</v>
      </c>
      <c r="T22" s="9"/>
      <c r="U22" s="10">
        <f t="shared" si="6"/>
        <v>0</v>
      </c>
      <c r="V22" s="50"/>
      <c r="W22" s="131"/>
      <c r="X22" s="11">
        <f t="shared" si="8"/>
        <v>0</v>
      </c>
    </row>
    <row r="23" spans="1:24" ht="12.75">
      <c r="A23" s="115"/>
      <c r="B23" s="6"/>
      <c r="C23" s="6"/>
      <c r="D23" s="21">
        <v>0</v>
      </c>
      <c r="E23" s="7">
        <f>IF(D23=0,0,VLOOKUP(D23,Tables!$A$3:$B$152,2,TRUE))</f>
        <v>0</v>
      </c>
      <c r="F23" s="3">
        <v>0</v>
      </c>
      <c r="G23" s="7">
        <f t="shared" si="0"/>
        <v>0</v>
      </c>
      <c r="H23" s="3">
        <v>0</v>
      </c>
      <c r="I23" s="7">
        <f t="shared" si="1"/>
        <v>0</v>
      </c>
      <c r="J23" s="21">
        <v>0</v>
      </c>
      <c r="K23" s="7">
        <f t="shared" si="2"/>
        <v>0</v>
      </c>
      <c r="L23" s="62"/>
      <c r="M23" s="3">
        <v>0</v>
      </c>
      <c r="N23" s="7">
        <f t="shared" si="3"/>
        <v>0</v>
      </c>
      <c r="O23" s="3">
        <v>0</v>
      </c>
      <c r="P23" s="7">
        <f t="shared" si="4"/>
        <v>0</v>
      </c>
      <c r="Q23" s="8">
        <v>0</v>
      </c>
      <c r="R23" s="21">
        <v>0</v>
      </c>
      <c r="S23" s="7">
        <f t="shared" si="5"/>
        <v>0</v>
      </c>
      <c r="T23" s="9"/>
      <c r="U23" s="10">
        <f t="shared" si="6"/>
        <v>0</v>
      </c>
      <c r="V23" s="50"/>
      <c r="W23" s="131"/>
      <c r="X23" s="11">
        <f t="shared" si="8"/>
        <v>0</v>
      </c>
    </row>
    <row r="24" spans="1:24" ht="12.75">
      <c r="A24" s="115"/>
      <c r="B24" s="6"/>
      <c r="C24" s="6"/>
      <c r="D24" s="21">
        <v>0</v>
      </c>
      <c r="E24" s="7">
        <f>IF(D24=0,0,VLOOKUP(D24,Tables!$A$3:$B$152,2,TRUE))</f>
        <v>0</v>
      </c>
      <c r="F24" s="3">
        <v>0</v>
      </c>
      <c r="G24" s="7">
        <f t="shared" si="0"/>
        <v>0</v>
      </c>
      <c r="H24" s="3">
        <v>0</v>
      </c>
      <c r="I24" s="7">
        <f t="shared" si="1"/>
        <v>0</v>
      </c>
      <c r="J24" s="21">
        <v>0</v>
      </c>
      <c r="K24" s="7">
        <f t="shared" si="2"/>
        <v>0</v>
      </c>
      <c r="L24" s="62"/>
      <c r="M24" s="3">
        <v>0</v>
      </c>
      <c r="N24" s="7">
        <f t="shared" si="3"/>
        <v>0</v>
      </c>
      <c r="O24" s="3">
        <v>0</v>
      </c>
      <c r="P24" s="7">
        <f t="shared" si="4"/>
        <v>0</v>
      </c>
      <c r="Q24" s="8">
        <v>0</v>
      </c>
      <c r="R24" s="21">
        <v>0</v>
      </c>
      <c r="S24" s="7">
        <f t="shared" si="5"/>
        <v>0</v>
      </c>
      <c r="T24" s="9"/>
      <c r="U24" s="10">
        <f t="shared" si="6"/>
        <v>0</v>
      </c>
      <c r="V24" s="50"/>
      <c r="W24" s="131"/>
      <c r="X24" s="11">
        <f t="shared" si="8"/>
        <v>0</v>
      </c>
    </row>
    <row r="25" spans="1:24" ht="12.75">
      <c r="A25" s="115"/>
      <c r="B25" s="6"/>
      <c r="C25" s="6"/>
      <c r="D25" s="21">
        <v>0</v>
      </c>
      <c r="E25" s="7">
        <f>IF(D25=0,0,VLOOKUP(D25,Tables!$A$3:$B$152,2,TRUE))</f>
        <v>0</v>
      </c>
      <c r="F25" s="3">
        <v>0</v>
      </c>
      <c r="G25" s="7">
        <f aca="true" t="shared" si="9" ref="G25:G40">IF(F25=0,0,TRUNC(1.84523*(((F25*100)-75)^1.348)))</f>
        <v>0</v>
      </c>
      <c r="H25" s="3">
        <v>0</v>
      </c>
      <c r="I25" s="7">
        <f aca="true" t="shared" si="10" ref="I25:I40">IF(H25=0,0,TRUNC(56.0211*((H25-1.5)^1.05)))</f>
        <v>0</v>
      </c>
      <c r="J25" s="21">
        <v>0</v>
      </c>
      <c r="K25" s="7">
        <f aca="true" t="shared" si="11" ref="K25:K58">IF(J25=0,0,TRUNC(4.99087*((42.26-J25)^1.81)))</f>
        <v>0</v>
      </c>
      <c r="L25" s="62"/>
      <c r="M25" s="3">
        <v>0</v>
      </c>
      <c r="N25" s="7">
        <f aca="true" t="shared" si="12" ref="N25:N40">IF(M25=0,0,TRUNC(0.188807*(((M25*100)-210)^1.41)))</f>
        <v>0</v>
      </c>
      <c r="O25" s="3">
        <v>0</v>
      </c>
      <c r="P25" s="7">
        <f aca="true" t="shared" si="13" ref="P25:P40">IF(O25=0,0,TRUNC(15.9803*((O25-3.8)^1.04)))</f>
        <v>0</v>
      </c>
      <c r="Q25" s="8">
        <v>0</v>
      </c>
      <c r="R25" s="21">
        <v>0</v>
      </c>
      <c r="S25" s="7">
        <f aca="true" t="shared" si="14" ref="S25:S40">IF(Q25+R25=0,0,TRUNC(0.11193*((254-(Q25*60+R25))^1.88)))</f>
        <v>0</v>
      </c>
      <c r="T25" s="9"/>
      <c r="U25" s="10">
        <f aca="true" t="shared" si="15" ref="U25:U40">SUM(E25,G25,I25,K25,N25,P25,S25)</f>
        <v>0</v>
      </c>
      <c r="V25" s="50"/>
      <c r="W25" s="131"/>
      <c r="X25" s="11">
        <f t="shared" si="8"/>
        <v>0</v>
      </c>
    </row>
    <row r="26" spans="1:24" ht="12.75">
      <c r="A26" s="115"/>
      <c r="B26" s="6"/>
      <c r="C26" s="6"/>
      <c r="D26" s="21">
        <v>0</v>
      </c>
      <c r="E26" s="7">
        <f>IF(D26=0,0,VLOOKUP(D26,Tables!$A$3:$B$152,2,TRUE))</f>
        <v>0</v>
      </c>
      <c r="F26" s="3">
        <v>0</v>
      </c>
      <c r="G26" s="7">
        <f t="shared" si="9"/>
        <v>0</v>
      </c>
      <c r="H26" s="3">
        <v>0</v>
      </c>
      <c r="I26" s="7">
        <f t="shared" si="10"/>
        <v>0</v>
      </c>
      <c r="J26" s="21">
        <v>0</v>
      </c>
      <c r="K26" s="7">
        <f t="shared" si="11"/>
        <v>0</v>
      </c>
      <c r="L26" s="62"/>
      <c r="M26" s="3">
        <v>0</v>
      </c>
      <c r="N26" s="7">
        <f t="shared" si="12"/>
        <v>0</v>
      </c>
      <c r="O26" s="3">
        <v>0</v>
      </c>
      <c r="P26" s="7">
        <f t="shared" si="13"/>
        <v>0</v>
      </c>
      <c r="Q26" s="8">
        <v>0</v>
      </c>
      <c r="R26" s="21">
        <v>0</v>
      </c>
      <c r="S26" s="7">
        <f t="shared" si="14"/>
        <v>0</v>
      </c>
      <c r="T26" s="9"/>
      <c r="U26" s="10">
        <f t="shared" si="15"/>
        <v>0</v>
      </c>
      <c r="V26" s="50"/>
      <c r="W26" s="131"/>
      <c r="X26" s="11">
        <f t="shared" si="8"/>
        <v>0</v>
      </c>
    </row>
    <row r="27" spans="1:24" ht="12.75">
      <c r="A27" s="115"/>
      <c r="B27" s="6"/>
      <c r="C27" s="6"/>
      <c r="D27" s="21">
        <v>0</v>
      </c>
      <c r="E27" s="7">
        <f>IF(D27=0,0,VLOOKUP(D27,Tables!$A$3:$B$152,2,TRUE))</f>
        <v>0</v>
      </c>
      <c r="F27" s="3">
        <v>0</v>
      </c>
      <c r="G27" s="7">
        <f t="shared" si="9"/>
        <v>0</v>
      </c>
      <c r="H27" s="3">
        <v>0</v>
      </c>
      <c r="I27" s="7">
        <f t="shared" si="10"/>
        <v>0</v>
      </c>
      <c r="J27" s="21">
        <v>0</v>
      </c>
      <c r="K27" s="7">
        <f t="shared" si="11"/>
        <v>0</v>
      </c>
      <c r="L27" s="62"/>
      <c r="M27" s="3">
        <v>0</v>
      </c>
      <c r="N27" s="7">
        <f t="shared" si="12"/>
        <v>0</v>
      </c>
      <c r="O27" s="3">
        <v>0</v>
      </c>
      <c r="P27" s="7">
        <f t="shared" si="13"/>
        <v>0</v>
      </c>
      <c r="Q27" s="8">
        <v>0</v>
      </c>
      <c r="R27" s="21">
        <v>0</v>
      </c>
      <c r="S27" s="7">
        <f t="shared" si="14"/>
        <v>0</v>
      </c>
      <c r="T27" s="9"/>
      <c r="U27" s="10">
        <f t="shared" si="15"/>
        <v>0</v>
      </c>
      <c r="V27" s="50"/>
      <c r="W27" s="131"/>
      <c r="X27" s="11">
        <f t="shared" si="8"/>
        <v>0</v>
      </c>
    </row>
    <row r="28" spans="1:24" ht="13.5" thickBot="1">
      <c r="A28" s="115"/>
      <c r="B28" s="6"/>
      <c r="C28" s="6"/>
      <c r="D28" s="21">
        <v>0</v>
      </c>
      <c r="E28" s="7">
        <f>IF(D28=0,0,VLOOKUP(D28,Tables!$A$3:$B$152,2,TRUE))</f>
        <v>0</v>
      </c>
      <c r="F28" s="3">
        <v>0</v>
      </c>
      <c r="G28" s="7">
        <f t="shared" si="9"/>
        <v>0</v>
      </c>
      <c r="H28" s="3"/>
      <c r="I28" s="7">
        <f t="shared" si="10"/>
        <v>0</v>
      </c>
      <c r="J28" s="21">
        <v>0</v>
      </c>
      <c r="K28" s="7">
        <f t="shared" si="11"/>
        <v>0</v>
      </c>
      <c r="L28" s="62"/>
      <c r="M28" s="3">
        <v>0</v>
      </c>
      <c r="N28" s="7">
        <f t="shared" si="12"/>
        <v>0</v>
      </c>
      <c r="O28" s="3">
        <v>0</v>
      </c>
      <c r="P28" s="7">
        <f t="shared" si="13"/>
        <v>0</v>
      </c>
      <c r="Q28" s="8">
        <v>0</v>
      </c>
      <c r="R28" s="21">
        <v>0</v>
      </c>
      <c r="S28" s="7">
        <f t="shared" si="14"/>
        <v>0</v>
      </c>
      <c r="T28" s="13"/>
      <c r="U28" s="10">
        <f t="shared" si="15"/>
        <v>0</v>
      </c>
      <c r="V28" s="50"/>
      <c r="W28" s="131"/>
      <c r="X28" s="11">
        <f t="shared" si="8"/>
        <v>0</v>
      </c>
    </row>
    <row r="29" spans="1:24" ht="13.5" thickBot="1">
      <c r="A29" s="115"/>
      <c r="B29" s="6"/>
      <c r="C29" s="6"/>
      <c r="D29" s="21">
        <v>0</v>
      </c>
      <c r="E29" s="7">
        <f>IF(D29=0,0,VLOOKUP(D29,Tables!$A$3:$B$152,2,TRUE))</f>
        <v>0</v>
      </c>
      <c r="F29" s="3">
        <v>0</v>
      </c>
      <c r="G29" s="7">
        <f t="shared" si="9"/>
        <v>0</v>
      </c>
      <c r="H29" s="3">
        <v>0</v>
      </c>
      <c r="I29" s="7">
        <f t="shared" si="10"/>
        <v>0</v>
      </c>
      <c r="J29" s="21">
        <v>0</v>
      </c>
      <c r="K29" s="7">
        <f t="shared" si="11"/>
        <v>0</v>
      </c>
      <c r="L29" s="62"/>
      <c r="M29" s="3">
        <v>0</v>
      </c>
      <c r="N29" s="7">
        <f t="shared" si="12"/>
        <v>0</v>
      </c>
      <c r="O29" s="3">
        <v>0</v>
      </c>
      <c r="P29" s="7">
        <f t="shared" si="13"/>
        <v>0</v>
      </c>
      <c r="Q29" s="8">
        <v>0</v>
      </c>
      <c r="R29" s="21">
        <v>0</v>
      </c>
      <c r="S29" s="7">
        <f t="shared" si="14"/>
        <v>0</v>
      </c>
      <c r="T29" s="13"/>
      <c r="U29" s="10">
        <f t="shared" si="15"/>
        <v>0</v>
      </c>
      <c r="V29" s="50"/>
      <c r="W29" s="131"/>
      <c r="X29" s="11">
        <f t="shared" si="8"/>
        <v>0</v>
      </c>
    </row>
    <row r="30" spans="1:24" ht="13.5" thickBot="1">
      <c r="A30" s="115"/>
      <c r="B30" s="6">
        <v>13</v>
      </c>
      <c r="C30" s="6"/>
      <c r="D30" s="21">
        <v>0</v>
      </c>
      <c r="E30" s="7">
        <f>IF(D30=0,0,VLOOKUP(D30,Tables!$A$3:$B$152,2,TRUE))</f>
        <v>0</v>
      </c>
      <c r="F30" s="3">
        <v>0</v>
      </c>
      <c r="G30" s="7">
        <f t="shared" si="9"/>
        <v>0</v>
      </c>
      <c r="H30" s="3">
        <v>0</v>
      </c>
      <c r="I30" s="7">
        <f t="shared" si="10"/>
        <v>0</v>
      </c>
      <c r="J30" s="21">
        <v>0</v>
      </c>
      <c r="K30" s="7">
        <f t="shared" si="11"/>
        <v>0</v>
      </c>
      <c r="L30" s="62"/>
      <c r="M30" s="3">
        <v>0</v>
      </c>
      <c r="N30" s="7">
        <f t="shared" si="12"/>
        <v>0</v>
      </c>
      <c r="O30" s="3">
        <v>0</v>
      </c>
      <c r="P30" s="7">
        <f t="shared" si="13"/>
        <v>0</v>
      </c>
      <c r="Q30" s="8">
        <v>0</v>
      </c>
      <c r="R30" s="21">
        <v>0</v>
      </c>
      <c r="S30" s="7">
        <f t="shared" si="14"/>
        <v>0</v>
      </c>
      <c r="T30" s="13"/>
      <c r="U30" s="10">
        <f t="shared" si="15"/>
        <v>0</v>
      </c>
      <c r="V30" s="50"/>
      <c r="W30" s="131"/>
      <c r="X30" s="11">
        <f t="shared" si="8"/>
        <v>13</v>
      </c>
    </row>
    <row r="31" spans="1:24" ht="13.5" thickBot="1">
      <c r="A31" s="115"/>
      <c r="B31" s="6"/>
      <c r="C31" s="6"/>
      <c r="D31" s="21">
        <v>0</v>
      </c>
      <c r="E31" s="7">
        <f>IF(D31=0,0,VLOOKUP(D31,Tables!$A$3:$B$152,2,TRUE))</f>
        <v>0</v>
      </c>
      <c r="F31" s="3">
        <v>0</v>
      </c>
      <c r="G31" s="7">
        <f t="shared" si="9"/>
        <v>0</v>
      </c>
      <c r="H31" s="3">
        <v>0</v>
      </c>
      <c r="I31" s="7">
        <f t="shared" si="10"/>
        <v>0</v>
      </c>
      <c r="J31" s="21">
        <v>0</v>
      </c>
      <c r="K31" s="7">
        <f t="shared" si="11"/>
        <v>0</v>
      </c>
      <c r="L31" s="62"/>
      <c r="M31" s="3">
        <v>0</v>
      </c>
      <c r="N31" s="7">
        <f t="shared" si="12"/>
        <v>0</v>
      </c>
      <c r="O31" s="3">
        <v>0</v>
      </c>
      <c r="P31" s="7">
        <f t="shared" si="13"/>
        <v>0</v>
      </c>
      <c r="Q31" s="8">
        <v>0</v>
      </c>
      <c r="R31" s="21">
        <v>0</v>
      </c>
      <c r="S31" s="7">
        <f t="shared" si="14"/>
        <v>0</v>
      </c>
      <c r="T31" s="13"/>
      <c r="U31" s="10">
        <f t="shared" si="15"/>
        <v>0</v>
      </c>
      <c r="V31" s="50"/>
      <c r="W31" s="131"/>
      <c r="X31" s="11">
        <f t="shared" si="8"/>
        <v>0</v>
      </c>
    </row>
    <row r="32" spans="1:24" ht="13.5" thickBot="1">
      <c r="A32" s="115"/>
      <c r="B32" s="6"/>
      <c r="C32" s="6"/>
      <c r="D32" s="21">
        <v>0</v>
      </c>
      <c r="E32" s="7">
        <f>IF(D32=0,0,VLOOKUP(D32,Tables!$A$3:$B$152,2,TRUE))</f>
        <v>0</v>
      </c>
      <c r="F32" s="3">
        <v>0</v>
      </c>
      <c r="G32" s="7">
        <f t="shared" si="9"/>
        <v>0</v>
      </c>
      <c r="H32" s="3">
        <v>0</v>
      </c>
      <c r="I32" s="7">
        <f t="shared" si="10"/>
        <v>0</v>
      </c>
      <c r="J32" s="21">
        <v>0</v>
      </c>
      <c r="K32" s="7">
        <f t="shared" si="11"/>
        <v>0</v>
      </c>
      <c r="L32" s="62"/>
      <c r="M32" s="3">
        <v>0</v>
      </c>
      <c r="N32" s="7">
        <f t="shared" si="12"/>
        <v>0</v>
      </c>
      <c r="O32" s="3">
        <v>0</v>
      </c>
      <c r="P32" s="7">
        <f t="shared" si="13"/>
        <v>0</v>
      </c>
      <c r="Q32" s="8">
        <v>0</v>
      </c>
      <c r="R32" s="21">
        <v>0</v>
      </c>
      <c r="S32" s="7">
        <f t="shared" si="14"/>
        <v>0</v>
      </c>
      <c r="T32" s="13"/>
      <c r="U32" s="10">
        <f t="shared" si="15"/>
        <v>0</v>
      </c>
      <c r="V32" s="50"/>
      <c r="W32" s="131"/>
      <c r="X32" s="11">
        <f t="shared" si="8"/>
        <v>0</v>
      </c>
    </row>
    <row r="33" spans="1:24" ht="13.5" thickBot="1">
      <c r="A33" s="115"/>
      <c r="B33" s="6"/>
      <c r="C33" s="6"/>
      <c r="D33" s="21">
        <v>0</v>
      </c>
      <c r="E33" s="7">
        <f>IF(D33=0,0,VLOOKUP(D33,Tables!$A$3:$B$152,2,TRUE))</f>
        <v>0</v>
      </c>
      <c r="F33" s="3">
        <v>0</v>
      </c>
      <c r="G33" s="7">
        <f t="shared" si="9"/>
        <v>0</v>
      </c>
      <c r="H33" s="3">
        <v>0</v>
      </c>
      <c r="I33" s="7">
        <f t="shared" si="10"/>
        <v>0</v>
      </c>
      <c r="J33" s="21">
        <v>0</v>
      </c>
      <c r="K33" s="7">
        <f t="shared" si="11"/>
        <v>0</v>
      </c>
      <c r="L33" s="62"/>
      <c r="M33" s="3">
        <v>0</v>
      </c>
      <c r="N33" s="7">
        <f t="shared" si="12"/>
        <v>0</v>
      </c>
      <c r="O33" s="3">
        <v>0</v>
      </c>
      <c r="P33" s="7">
        <f t="shared" si="13"/>
        <v>0</v>
      </c>
      <c r="Q33" s="8">
        <v>0</v>
      </c>
      <c r="R33" s="21">
        <v>0</v>
      </c>
      <c r="S33" s="7">
        <f t="shared" si="14"/>
        <v>0</v>
      </c>
      <c r="T33" s="13"/>
      <c r="U33" s="10">
        <f t="shared" si="15"/>
        <v>0</v>
      </c>
      <c r="V33" s="50"/>
      <c r="W33" s="131"/>
      <c r="X33" s="11">
        <f t="shared" si="8"/>
        <v>0</v>
      </c>
    </row>
    <row r="34" spans="1:24" ht="13.5" thickBot="1">
      <c r="A34" s="115"/>
      <c r="B34" s="6"/>
      <c r="C34" s="6"/>
      <c r="D34" s="21">
        <v>0</v>
      </c>
      <c r="E34" s="7">
        <f>IF(D34=0,0,VLOOKUP(D34,Tables!$A$3:$B$152,2,TRUE))</f>
        <v>0</v>
      </c>
      <c r="F34" s="3">
        <v>0</v>
      </c>
      <c r="G34" s="7">
        <f t="shared" si="9"/>
        <v>0</v>
      </c>
      <c r="H34" s="3">
        <v>0</v>
      </c>
      <c r="I34" s="7">
        <f t="shared" si="10"/>
        <v>0</v>
      </c>
      <c r="J34" s="21">
        <v>0</v>
      </c>
      <c r="K34" s="7">
        <f t="shared" si="11"/>
        <v>0</v>
      </c>
      <c r="L34" s="62"/>
      <c r="M34" s="3">
        <v>0</v>
      </c>
      <c r="N34" s="7">
        <f t="shared" si="12"/>
        <v>0</v>
      </c>
      <c r="O34" s="3">
        <v>0</v>
      </c>
      <c r="P34" s="7">
        <f t="shared" si="13"/>
        <v>0</v>
      </c>
      <c r="Q34" s="8">
        <v>0</v>
      </c>
      <c r="R34" s="21">
        <v>0</v>
      </c>
      <c r="S34" s="7">
        <f t="shared" si="14"/>
        <v>0</v>
      </c>
      <c r="T34" s="13"/>
      <c r="U34" s="10">
        <f t="shared" si="15"/>
        <v>0</v>
      </c>
      <c r="V34" s="50"/>
      <c r="W34" s="131"/>
      <c r="X34" s="11">
        <f t="shared" si="8"/>
        <v>0</v>
      </c>
    </row>
    <row r="35" spans="1:24" ht="13.5" thickBot="1">
      <c r="A35" s="115"/>
      <c r="B35" s="6"/>
      <c r="C35" s="6"/>
      <c r="D35" s="21">
        <v>0</v>
      </c>
      <c r="E35" s="7">
        <f>IF(D35=0,0,VLOOKUP(D35,Tables!$A$3:$B$152,2,TRUE))</f>
        <v>0</v>
      </c>
      <c r="F35" s="3">
        <v>0</v>
      </c>
      <c r="G35" s="7">
        <f t="shared" si="9"/>
        <v>0</v>
      </c>
      <c r="H35" s="3">
        <v>0</v>
      </c>
      <c r="I35" s="7">
        <f t="shared" si="10"/>
        <v>0</v>
      </c>
      <c r="J35" s="21">
        <v>0</v>
      </c>
      <c r="K35" s="7">
        <f t="shared" si="11"/>
        <v>0</v>
      </c>
      <c r="L35" s="62"/>
      <c r="M35" s="3">
        <v>0</v>
      </c>
      <c r="N35" s="7">
        <f t="shared" si="12"/>
        <v>0</v>
      </c>
      <c r="O35" s="3">
        <v>0</v>
      </c>
      <c r="P35" s="7">
        <f t="shared" si="13"/>
        <v>0</v>
      </c>
      <c r="Q35" s="8">
        <v>0</v>
      </c>
      <c r="R35" s="21">
        <v>0</v>
      </c>
      <c r="S35" s="7">
        <f t="shared" si="14"/>
        <v>0</v>
      </c>
      <c r="T35" s="13"/>
      <c r="U35" s="10">
        <f t="shared" si="15"/>
        <v>0</v>
      </c>
      <c r="V35" s="50"/>
      <c r="W35" s="131"/>
      <c r="X35" s="11">
        <f t="shared" si="8"/>
        <v>0</v>
      </c>
    </row>
    <row r="36" spans="1:24" ht="13.5" thickBot="1">
      <c r="A36" s="115"/>
      <c r="B36" s="6"/>
      <c r="C36" s="6"/>
      <c r="D36" s="21">
        <v>0</v>
      </c>
      <c r="E36" s="7">
        <f>IF(D36=0,0,VLOOKUP(D36,Tables!$A$3:$B$152,2,TRUE))</f>
        <v>0</v>
      </c>
      <c r="F36" s="3">
        <v>0</v>
      </c>
      <c r="G36" s="7">
        <f t="shared" si="9"/>
        <v>0</v>
      </c>
      <c r="H36" s="3">
        <v>0</v>
      </c>
      <c r="I36" s="7">
        <f t="shared" si="10"/>
        <v>0</v>
      </c>
      <c r="J36" s="21">
        <v>0</v>
      </c>
      <c r="K36" s="7">
        <f t="shared" si="11"/>
        <v>0</v>
      </c>
      <c r="L36" s="62"/>
      <c r="M36" s="3">
        <v>0</v>
      </c>
      <c r="N36" s="7">
        <f t="shared" si="12"/>
        <v>0</v>
      </c>
      <c r="O36" s="3">
        <v>0</v>
      </c>
      <c r="P36" s="7">
        <f t="shared" si="13"/>
        <v>0</v>
      </c>
      <c r="Q36" s="8">
        <v>0</v>
      </c>
      <c r="R36" s="21">
        <v>0</v>
      </c>
      <c r="S36" s="7">
        <f t="shared" si="14"/>
        <v>0</v>
      </c>
      <c r="T36" s="13"/>
      <c r="U36" s="10">
        <f t="shared" si="15"/>
        <v>0</v>
      </c>
      <c r="V36" s="50"/>
      <c r="W36" s="131"/>
      <c r="X36" s="11">
        <f t="shared" si="8"/>
        <v>0</v>
      </c>
    </row>
    <row r="37" spans="1:24" ht="13.5" thickBot="1">
      <c r="A37" s="115"/>
      <c r="B37" s="6"/>
      <c r="C37" s="6"/>
      <c r="D37" s="21">
        <v>0</v>
      </c>
      <c r="E37" s="7">
        <f>IF(D37=0,0,VLOOKUP(D37,Tables!$A$3:$B$152,2,TRUE))</f>
        <v>0</v>
      </c>
      <c r="F37" s="3">
        <v>0</v>
      </c>
      <c r="G37" s="7">
        <f t="shared" si="9"/>
        <v>0</v>
      </c>
      <c r="H37" s="3">
        <v>0</v>
      </c>
      <c r="I37" s="7">
        <f t="shared" si="10"/>
        <v>0</v>
      </c>
      <c r="J37" s="21">
        <v>0</v>
      </c>
      <c r="K37" s="7">
        <f t="shared" si="11"/>
        <v>0</v>
      </c>
      <c r="L37" s="62"/>
      <c r="M37" s="3">
        <v>0</v>
      </c>
      <c r="N37" s="7">
        <f t="shared" si="12"/>
        <v>0</v>
      </c>
      <c r="O37" s="3">
        <v>0</v>
      </c>
      <c r="P37" s="7">
        <f t="shared" si="13"/>
        <v>0</v>
      </c>
      <c r="Q37" s="8">
        <v>0</v>
      </c>
      <c r="R37" s="21">
        <v>0</v>
      </c>
      <c r="S37" s="7">
        <f t="shared" si="14"/>
        <v>0</v>
      </c>
      <c r="T37" s="13"/>
      <c r="U37" s="10">
        <f t="shared" si="15"/>
        <v>0</v>
      </c>
      <c r="V37" s="50"/>
      <c r="W37" s="131"/>
      <c r="X37" s="11">
        <f t="shared" si="8"/>
        <v>0</v>
      </c>
    </row>
    <row r="38" spans="1:24" ht="13.5" thickBot="1">
      <c r="A38" s="115"/>
      <c r="B38" s="6"/>
      <c r="C38" s="6"/>
      <c r="D38" s="21">
        <v>0</v>
      </c>
      <c r="E38" s="7">
        <f>IF(D38=0,0,VLOOKUP(D38,Tables!$A$3:$B$152,2,TRUE))</f>
        <v>0</v>
      </c>
      <c r="F38" s="3">
        <v>0</v>
      </c>
      <c r="G38" s="7">
        <f t="shared" si="9"/>
        <v>0</v>
      </c>
      <c r="H38" s="3">
        <v>0</v>
      </c>
      <c r="I38" s="7">
        <f t="shared" si="10"/>
        <v>0</v>
      </c>
      <c r="J38" s="21">
        <v>0</v>
      </c>
      <c r="K38" s="7">
        <f t="shared" si="11"/>
        <v>0</v>
      </c>
      <c r="L38" s="62"/>
      <c r="M38" s="3">
        <v>0</v>
      </c>
      <c r="N38" s="7">
        <f t="shared" si="12"/>
        <v>0</v>
      </c>
      <c r="O38" s="3">
        <v>0</v>
      </c>
      <c r="P38" s="7">
        <f t="shared" si="13"/>
        <v>0</v>
      </c>
      <c r="Q38" s="8">
        <v>0</v>
      </c>
      <c r="R38" s="21">
        <v>0</v>
      </c>
      <c r="S38" s="7">
        <f t="shared" si="14"/>
        <v>0</v>
      </c>
      <c r="T38" s="13"/>
      <c r="U38" s="10">
        <f t="shared" si="15"/>
        <v>0</v>
      </c>
      <c r="V38" s="50"/>
      <c r="W38" s="131"/>
      <c r="X38" s="11">
        <f t="shared" si="8"/>
        <v>0</v>
      </c>
    </row>
    <row r="39" spans="1:24" ht="13.5" thickBot="1">
      <c r="A39" s="115"/>
      <c r="B39" s="6"/>
      <c r="C39" s="6"/>
      <c r="D39" s="21">
        <v>0</v>
      </c>
      <c r="E39" s="7">
        <f>IF(D39=0,0,VLOOKUP(D39,Tables!$A$3:$B$152,2,TRUE))</f>
        <v>0</v>
      </c>
      <c r="F39" s="3">
        <v>0</v>
      </c>
      <c r="G39" s="7">
        <f t="shared" si="9"/>
        <v>0</v>
      </c>
      <c r="H39" s="3">
        <v>0</v>
      </c>
      <c r="I39" s="7">
        <f t="shared" si="10"/>
        <v>0</v>
      </c>
      <c r="J39" s="21">
        <v>0</v>
      </c>
      <c r="K39" s="7">
        <f t="shared" si="11"/>
        <v>0</v>
      </c>
      <c r="L39" s="62"/>
      <c r="M39" s="3">
        <v>0</v>
      </c>
      <c r="N39" s="7">
        <f t="shared" si="12"/>
        <v>0</v>
      </c>
      <c r="O39" s="3">
        <v>0</v>
      </c>
      <c r="P39" s="7">
        <f t="shared" si="13"/>
        <v>0</v>
      </c>
      <c r="Q39" s="8">
        <v>0</v>
      </c>
      <c r="R39" s="21">
        <v>0</v>
      </c>
      <c r="S39" s="7">
        <f t="shared" si="14"/>
        <v>0</v>
      </c>
      <c r="T39" s="13"/>
      <c r="U39" s="10">
        <f t="shared" si="15"/>
        <v>0</v>
      </c>
      <c r="V39" s="50"/>
      <c r="W39" s="131"/>
      <c r="X39" s="11">
        <f t="shared" si="8"/>
        <v>0</v>
      </c>
    </row>
    <row r="40" spans="1:24" ht="13.5" thickBot="1">
      <c r="A40" s="115"/>
      <c r="B40" s="6"/>
      <c r="C40" s="6"/>
      <c r="D40" s="21">
        <v>0</v>
      </c>
      <c r="E40" s="7">
        <f>IF(D40=0,0,VLOOKUP(D40,Tables!$A$3:$B$152,2,TRUE))</f>
        <v>0</v>
      </c>
      <c r="F40" s="3">
        <v>0</v>
      </c>
      <c r="G40" s="7">
        <f t="shared" si="9"/>
        <v>0</v>
      </c>
      <c r="H40" s="3">
        <v>0</v>
      </c>
      <c r="I40" s="7">
        <f t="shared" si="10"/>
        <v>0</v>
      </c>
      <c r="J40" s="21">
        <v>0</v>
      </c>
      <c r="K40" s="7">
        <f t="shared" si="11"/>
        <v>0</v>
      </c>
      <c r="L40" s="62"/>
      <c r="M40" s="3">
        <v>0</v>
      </c>
      <c r="N40" s="7">
        <f t="shared" si="12"/>
        <v>0</v>
      </c>
      <c r="O40" s="3">
        <v>0</v>
      </c>
      <c r="P40" s="7">
        <f t="shared" si="13"/>
        <v>0</v>
      </c>
      <c r="Q40" s="8">
        <v>0</v>
      </c>
      <c r="R40" s="21">
        <v>0</v>
      </c>
      <c r="S40" s="7">
        <f t="shared" si="14"/>
        <v>0</v>
      </c>
      <c r="T40" s="13"/>
      <c r="U40" s="10">
        <f t="shared" si="15"/>
        <v>0</v>
      </c>
      <c r="V40" s="50"/>
      <c r="W40" s="131"/>
      <c r="X40" s="11">
        <f t="shared" si="8"/>
        <v>0</v>
      </c>
    </row>
    <row r="41" spans="1:24" ht="13.5" thickBot="1">
      <c r="A41" s="115"/>
      <c r="B41" s="6"/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aca="true" t="shared" si="16" ref="G41:G58">IF(F41=0,0,TRUNC(1.84523*(((F41*100)-75)^1.348)))</f>
        <v>0</v>
      </c>
      <c r="H41" s="3">
        <v>0</v>
      </c>
      <c r="I41" s="7">
        <f aca="true" t="shared" si="17" ref="I41:I58">IF(H41=0,0,TRUNC(56.0211*((H41-1.5)^1.05)))</f>
        <v>0</v>
      </c>
      <c r="J41" s="21">
        <v>0</v>
      </c>
      <c r="K41" s="7">
        <f t="shared" si="11"/>
        <v>0</v>
      </c>
      <c r="L41" s="62"/>
      <c r="M41" s="3">
        <v>0</v>
      </c>
      <c r="N41" s="7">
        <f aca="true" t="shared" si="18" ref="N41:N58">IF(M41=0,0,TRUNC(0.188807*(((M41*100)-210)^1.41)))</f>
        <v>0</v>
      </c>
      <c r="O41" s="3">
        <v>0</v>
      </c>
      <c r="P41" s="7">
        <f aca="true" t="shared" si="19" ref="P41:P58">IF(O41=0,0,TRUNC(15.9803*((O41-3.8)^1.04)))</f>
        <v>0</v>
      </c>
      <c r="Q41" s="8">
        <v>0</v>
      </c>
      <c r="R41" s="21">
        <v>0</v>
      </c>
      <c r="S41" s="7">
        <f aca="true" t="shared" si="20" ref="S41:S58">IF(Q41+R41=0,0,TRUNC(0.11193*((254-(Q41*60+R41))^1.88)))</f>
        <v>0</v>
      </c>
      <c r="T41" s="13"/>
      <c r="U41" s="10">
        <f aca="true" t="shared" si="21" ref="U41:U58">SUM(E41,G41,I41,K41,N41,P41,S41)</f>
        <v>0</v>
      </c>
      <c r="V41" s="50"/>
      <c r="W41" s="131"/>
      <c r="X41" s="11">
        <f aca="true" t="shared" si="22" ref="X41:X58">B41</f>
        <v>0</v>
      </c>
    </row>
    <row r="42" spans="1:24" ht="13.5" thickBot="1">
      <c r="A42" s="115"/>
      <c r="B42" s="6"/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6"/>
        <v>0</v>
      </c>
      <c r="H42" s="3">
        <v>0</v>
      </c>
      <c r="I42" s="7">
        <f t="shared" si="17"/>
        <v>0</v>
      </c>
      <c r="J42" s="21">
        <v>0</v>
      </c>
      <c r="K42" s="7">
        <f t="shared" si="11"/>
        <v>0</v>
      </c>
      <c r="L42" s="62"/>
      <c r="M42" s="3">
        <v>0</v>
      </c>
      <c r="N42" s="7">
        <f t="shared" si="18"/>
        <v>0</v>
      </c>
      <c r="O42" s="3">
        <v>0</v>
      </c>
      <c r="P42" s="7">
        <f t="shared" si="19"/>
        <v>0</v>
      </c>
      <c r="Q42" s="8">
        <v>0</v>
      </c>
      <c r="R42" s="21">
        <v>0</v>
      </c>
      <c r="S42" s="7">
        <f t="shared" si="20"/>
        <v>0</v>
      </c>
      <c r="T42" s="13"/>
      <c r="U42" s="10">
        <f t="shared" si="21"/>
        <v>0</v>
      </c>
      <c r="V42" s="50"/>
      <c r="W42" s="131"/>
      <c r="X42" s="11">
        <f t="shared" si="22"/>
        <v>0</v>
      </c>
    </row>
    <row r="43" spans="1:24" ht="13.5" thickBot="1">
      <c r="A43" s="115"/>
      <c r="B43" s="6"/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6"/>
        <v>0</v>
      </c>
      <c r="H43" s="3">
        <v>0</v>
      </c>
      <c r="I43" s="7">
        <f t="shared" si="17"/>
        <v>0</v>
      </c>
      <c r="J43" s="21">
        <v>0</v>
      </c>
      <c r="K43" s="7">
        <f t="shared" si="11"/>
        <v>0</v>
      </c>
      <c r="L43" s="62"/>
      <c r="M43" s="3">
        <v>0</v>
      </c>
      <c r="N43" s="7">
        <f t="shared" si="18"/>
        <v>0</v>
      </c>
      <c r="O43" s="3">
        <v>0</v>
      </c>
      <c r="P43" s="7">
        <f t="shared" si="19"/>
        <v>0</v>
      </c>
      <c r="Q43" s="8">
        <v>0</v>
      </c>
      <c r="R43" s="21">
        <v>0</v>
      </c>
      <c r="S43" s="7">
        <f t="shared" si="20"/>
        <v>0</v>
      </c>
      <c r="T43" s="13"/>
      <c r="U43" s="10">
        <f t="shared" si="21"/>
        <v>0</v>
      </c>
      <c r="V43" s="50"/>
      <c r="W43" s="131"/>
      <c r="X43" s="11">
        <f t="shared" si="22"/>
        <v>0</v>
      </c>
    </row>
    <row r="44" spans="1:24" ht="13.5" thickBot="1">
      <c r="A44" s="115"/>
      <c r="B44" s="6"/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6"/>
        <v>0</v>
      </c>
      <c r="H44" s="3">
        <v>0</v>
      </c>
      <c r="I44" s="7">
        <f t="shared" si="17"/>
        <v>0</v>
      </c>
      <c r="J44" s="21">
        <v>0</v>
      </c>
      <c r="K44" s="7">
        <f t="shared" si="11"/>
        <v>0</v>
      </c>
      <c r="L44" s="62"/>
      <c r="M44" s="3">
        <v>0</v>
      </c>
      <c r="N44" s="7">
        <f t="shared" si="18"/>
        <v>0</v>
      </c>
      <c r="O44" s="3">
        <v>0</v>
      </c>
      <c r="P44" s="7">
        <f t="shared" si="19"/>
        <v>0</v>
      </c>
      <c r="Q44" s="8">
        <v>0</v>
      </c>
      <c r="R44" s="21">
        <v>0</v>
      </c>
      <c r="S44" s="7">
        <f t="shared" si="20"/>
        <v>0</v>
      </c>
      <c r="T44" s="13"/>
      <c r="U44" s="10">
        <f t="shared" si="21"/>
        <v>0</v>
      </c>
      <c r="V44" s="50"/>
      <c r="W44" s="131"/>
      <c r="X44" s="11">
        <f t="shared" si="22"/>
        <v>0</v>
      </c>
    </row>
    <row r="45" spans="1:24" ht="13.5" thickBot="1">
      <c r="A45" s="115"/>
      <c r="B45" s="6"/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6"/>
        <v>0</v>
      </c>
      <c r="H45" s="3">
        <v>0</v>
      </c>
      <c r="I45" s="7">
        <f t="shared" si="17"/>
        <v>0</v>
      </c>
      <c r="J45" s="21">
        <v>0</v>
      </c>
      <c r="K45" s="7">
        <f t="shared" si="11"/>
        <v>0</v>
      </c>
      <c r="L45" s="62"/>
      <c r="M45" s="3">
        <v>0</v>
      </c>
      <c r="N45" s="7">
        <f t="shared" si="18"/>
        <v>0</v>
      </c>
      <c r="O45" s="3">
        <v>0</v>
      </c>
      <c r="P45" s="7">
        <f t="shared" si="19"/>
        <v>0</v>
      </c>
      <c r="Q45" s="8">
        <v>0</v>
      </c>
      <c r="R45" s="21">
        <v>0</v>
      </c>
      <c r="S45" s="7">
        <f t="shared" si="20"/>
        <v>0</v>
      </c>
      <c r="T45" s="13"/>
      <c r="U45" s="10">
        <f t="shared" si="21"/>
        <v>0</v>
      </c>
      <c r="V45" s="50"/>
      <c r="W45" s="131"/>
      <c r="X45" s="11">
        <f t="shared" si="22"/>
        <v>0</v>
      </c>
    </row>
    <row r="46" spans="1:24" ht="13.5" thickBot="1">
      <c r="A46" s="115"/>
      <c r="B46" s="6"/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6"/>
        <v>0</v>
      </c>
      <c r="H46" s="3">
        <v>0</v>
      </c>
      <c r="I46" s="7">
        <f t="shared" si="17"/>
        <v>0</v>
      </c>
      <c r="J46" s="21">
        <v>0</v>
      </c>
      <c r="K46" s="7">
        <f t="shared" si="11"/>
        <v>0</v>
      </c>
      <c r="L46" s="62"/>
      <c r="M46" s="3">
        <v>0</v>
      </c>
      <c r="N46" s="7">
        <f t="shared" si="18"/>
        <v>0</v>
      </c>
      <c r="O46" s="3">
        <v>0</v>
      </c>
      <c r="P46" s="7">
        <f t="shared" si="19"/>
        <v>0</v>
      </c>
      <c r="Q46" s="8">
        <v>0</v>
      </c>
      <c r="R46" s="21">
        <v>0</v>
      </c>
      <c r="S46" s="7">
        <f t="shared" si="20"/>
        <v>0</v>
      </c>
      <c r="T46" s="13"/>
      <c r="U46" s="10">
        <f t="shared" si="21"/>
        <v>0</v>
      </c>
      <c r="V46" s="50"/>
      <c r="W46" s="131"/>
      <c r="X46" s="11">
        <f t="shared" si="22"/>
        <v>0</v>
      </c>
    </row>
    <row r="47" spans="1:24" ht="13.5" thickBot="1">
      <c r="A47" s="115"/>
      <c r="B47" s="6"/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6"/>
        <v>0</v>
      </c>
      <c r="H47" s="3">
        <v>0</v>
      </c>
      <c r="I47" s="7">
        <f t="shared" si="17"/>
        <v>0</v>
      </c>
      <c r="J47" s="21">
        <v>0</v>
      </c>
      <c r="K47" s="7">
        <f t="shared" si="11"/>
        <v>0</v>
      </c>
      <c r="L47" s="62"/>
      <c r="M47" s="3">
        <v>0</v>
      </c>
      <c r="N47" s="7">
        <f t="shared" si="18"/>
        <v>0</v>
      </c>
      <c r="O47" s="3">
        <v>0</v>
      </c>
      <c r="P47" s="7">
        <f t="shared" si="19"/>
        <v>0</v>
      </c>
      <c r="Q47" s="8">
        <v>0</v>
      </c>
      <c r="R47" s="21">
        <v>0</v>
      </c>
      <c r="S47" s="7">
        <f t="shared" si="20"/>
        <v>0</v>
      </c>
      <c r="T47" s="13"/>
      <c r="U47" s="10">
        <f t="shared" si="21"/>
        <v>0</v>
      </c>
      <c r="V47" s="50"/>
      <c r="W47" s="131"/>
      <c r="X47" s="11">
        <f t="shared" si="22"/>
        <v>0</v>
      </c>
    </row>
    <row r="48" spans="1:24" ht="13.5" thickBot="1">
      <c r="A48" s="115"/>
      <c r="B48" s="6"/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6"/>
        <v>0</v>
      </c>
      <c r="H48" s="3">
        <v>0</v>
      </c>
      <c r="I48" s="7">
        <f t="shared" si="17"/>
        <v>0</v>
      </c>
      <c r="J48" s="21">
        <v>0</v>
      </c>
      <c r="K48" s="7">
        <f t="shared" si="11"/>
        <v>0</v>
      </c>
      <c r="L48" s="62"/>
      <c r="M48" s="3">
        <v>0</v>
      </c>
      <c r="N48" s="7">
        <f t="shared" si="18"/>
        <v>0</v>
      </c>
      <c r="O48" s="3">
        <v>0</v>
      </c>
      <c r="P48" s="7">
        <f t="shared" si="19"/>
        <v>0</v>
      </c>
      <c r="Q48" s="8">
        <v>0</v>
      </c>
      <c r="R48" s="21">
        <v>0</v>
      </c>
      <c r="S48" s="7">
        <f t="shared" si="20"/>
        <v>0</v>
      </c>
      <c r="T48" s="13"/>
      <c r="U48" s="10">
        <f t="shared" si="21"/>
        <v>0</v>
      </c>
      <c r="V48" s="50"/>
      <c r="W48" s="131"/>
      <c r="X48" s="11">
        <f t="shared" si="22"/>
        <v>0</v>
      </c>
    </row>
    <row r="49" spans="1:24" ht="13.5" thickBot="1">
      <c r="A49" s="115"/>
      <c r="B49" s="6"/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6"/>
        <v>0</v>
      </c>
      <c r="H49" s="3">
        <v>0</v>
      </c>
      <c r="I49" s="7">
        <f t="shared" si="17"/>
        <v>0</v>
      </c>
      <c r="J49" s="21">
        <v>0</v>
      </c>
      <c r="K49" s="7">
        <f t="shared" si="11"/>
        <v>0</v>
      </c>
      <c r="L49" s="62"/>
      <c r="M49" s="3">
        <v>0</v>
      </c>
      <c r="N49" s="7">
        <f t="shared" si="18"/>
        <v>0</v>
      </c>
      <c r="O49" s="3">
        <v>0</v>
      </c>
      <c r="P49" s="7">
        <f t="shared" si="19"/>
        <v>0</v>
      </c>
      <c r="Q49" s="8">
        <v>0</v>
      </c>
      <c r="R49" s="21">
        <v>0</v>
      </c>
      <c r="S49" s="7">
        <f t="shared" si="20"/>
        <v>0</v>
      </c>
      <c r="T49" s="13"/>
      <c r="U49" s="10">
        <f t="shared" si="21"/>
        <v>0</v>
      </c>
      <c r="V49" s="50"/>
      <c r="W49" s="131"/>
      <c r="X49" s="11">
        <f t="shared" si="22"/>
        <v>0</v>
      </c>
    </row>
    <row r="50" spans="1:24" ht="13.5" thickBot="1">
      <c r="A50" s="115"/>
      <c r="B50" s="6"/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6"/>
        <v>0</v>
      </c>
      <c r="H50" s="3">
        <v>0</v>
      </c>
      <c r="I50" s="7">
        <f t="shared" si="17"/>
        <v>0</v>
      </c>
      <c r="J50" s="21">
        <v>0</v>
      </c>
      <c r="K50" s="7">
        <f t="shared" si="11"/>
        <v>0</v>
      </c>
      <c r="L50" s="62"/>
      <c r="M50" s="3">
        <v>0</v>
      </c>
      <c r="N50" s="7">
        <f t="shared" si="18"/>
        <v>0</v>
      </c>
      <c r="O50" s="3">
        <v>0</v>
      </c>
      <c r="P50" s="7">
        <f t="shared" si="19"/>
        <v>0</v>
      </c>
      <c r="Q50" s="8">
        <v>0</v>
      </c>
      <c r="R50" s="21">
        <v>0</v>
      </c>
      <c r="S50" s="7">
        <f t="shared" si="20"/>
        <v>0</v>
      </c>
      <c r="T50" s="13"/>
      <c r="U50" s="10">
        <f t="shared" si="21"/>
        <v>0</v>
      </c>
      <c r="V50" s="50"/>
      <c r="W50" s="131"/>
      <c r="X50" s="11">
        <f t="shared" si="22"/>
        <v>0</v>
      </c>
    </row>
    <row r="51" spans="1:24" ht="13.5" thickBot="1">
      <c r="A51" s="115"/>
      <c r="B51" s="6"/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6"/>
        <v>0</v>
      </c>
      <c r="H51" s="3">
        <v>0</v>
      </c>
      <c r="I51" s="7">
        <f t="shared" si="17"/>
        <v>0</v>
      </c>
      <c r="J51" s="21">
        <v>0</v>
      </c>
      <c r="K51" s="7">
        <f t="shared" si="11"/>
        <v>0</v>
      </c>
      <c r="L51" s="62"/>
      <c r="M51" s="3">
        <v>0</v>
      </c>
      <c r="N51" s="7">
        <f t="shared" si="18"/>
        <v>0</v>
      </c>
      <c r="O51" s="3">
        <v>0</v>
      </c>
      <c r="P51" s="7">
        <f t="shared" si="19"/>
        <v>0</v>
      </c>
      <c r="Q51" s="8">
        <v>0</v>
      </c>
      <c r="R51" s="21">
        <v>0</v>
      </c>
      <c r="S51" s="7">
        <f t="shared" si="20"/>
        <v>0</v>
      </c>
      <c r="T51" s="13"/>
      <c r="U51" s="10">
        <f t="shared" si="21"/>
        <v>0</v>
      </c>
      <c r="V51" s="50"/>
      <c r="W51" s="131"/>
      <c r="X51" s="11">
        <f t="shared" si="22"/>
        <v>0</v>
      </c>
    </row>
    <row r="52" spans="1:24" ht="13.5" thickBot="1">
      <c r="A52" s="115"/>
      <c r="B52" s="6" t="s">
        <v>58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6"/>
        <v>0</v>
      </c>
      <c r="H52" s="3">
        <v>0</v>
      </c>
      <c r="I52" s="7">
        <f t="shared" si="17"/>
        <v>0</v>
      </c>
      <c r="J52" s="21">
        <v>0</v>
      </c>
      <c r="K52" s="7">
        <f t="shared" si="11"/>
        <v>0</v>
      </c>
      <c r="L52" s="62"/>
      <c r="M52" s="3">
        <v>0</v>
      </c>
      <c r="N52" s="7">
        <f t="shared" si="18"/>
        <v>0</v>
      </c>
      <c r="O52" s="3">
        <v>0</v>
      </c>
      <c r="P52" s="7">
        <f t="shared" si="19"/>
        <v>0</v>
      </c>
      <c r="Q52" s="8">
        <v>0</v>
      </c>
      <c r="R52" s="21">
        <v>0</v>
      </c>
      <c r="S52" s="7">
        <f t="shared" si="20"/>
        <v>0</v>
      </c>
      <c r="T52" s="13"/>
      <c r="U52" s="10">
        <f t="shared" si="21"/>
        <v>0</v>
      </c>
      <c r="V52" s="50"/>
      <c r="W52" s="131"/>
      <c r="X52" s="11" t="str">
        <f t="shared" si="22"/>
        <v>Name 44</v>
      </c>
    </row>
    <row r="53" spans="1:24" ht="13.5" thickBot="1">
      <c r="A53" s="115"/>
      <c r="B53" s="6" t="s">
        <v>59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6"/>
        <v>0</v>
      </c>
      <c r="H53" s="3">
        <v>0</v>
      </c>
      <c r="I53" s="7">
        <f t="shared" si="17"/>
        <v>0</v>
      </c>
      <c r="J53" s="21">
        <v>0</v>
      </c>
      <c r="K53" s="7">
        <f t="shared" si="11"/>
        <v>0</v>
      </c>
      <c r="L53" s="62"/>
      <c r="M53" s="3">
        <v>0</v>
      </c>
      <c r="N53" s="7">
        <f t="shared" si="18"/>
        <v>0</v>
      </c>
      <c r="O53" s="3">
        <v>0</v>
      </c>
      <c r="P53" s="7">
        <f t="shared" si="19"/>
        <v>0</v>
      </c>
      <c r="Q53" s="8">
        <v>0</v>
      </c>
      <c r="R53" s="21">
        <v>0</v>
      </c>
      <c r="S53" s="7">
        <f t="shared" si="20"/>
        <v>0</v>
      </c>
      <c r="T53" s="13"/>
      <c r="U53" s="10">
        <f t="shared" si="21"/>
        <v>0</v>
      </c>
      <c r="V53" s="50"/>
      <c r="W53" s="131"/>
      <c r="X53" s="11" t="str">
        <f t="shared" si="22"/>
        <v>Name 45</v>
      </c>
    </row>
    <row r="54" spans="1:24" ht="13.5" thickBot="1">
      <c r="A54" s="115"/>
      <c r="B54" s="6" t="s">
        <v>60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6"/>
        <v>0</v>
      </c>
      <c r="H54" s="3">
        <v>0</v>
      </c>
      <c r="I54" s="7">
        <f t="shared" si="17"/>
        <v>0</v>
      </c>
      <c r="J54" s="21">
        <v>0</v>
      </c>
      <c r="K54" s="7">
        <f t="shared" si="11"/>
        <v>0</v>
      </c>
      <c r="L54" s="62"/>
      <c r="M54" s="3">
        <v>0</v>
      </c>
      <c r="N54" s="7">
        <f t="shared" si="18"/>
        <v>0</v>
      </c>
      <c r="O54" s="3">
        <v>0</v>
      </c>
      <c r="P54" s="7">
        <f t="shared" si="19"/>
        <v>0</v>
      </c>
      <c r="Q54" s="8">
        <v>0</v>
      </c>
      <c r="R54" s="21">
        <v>0</v>
      </c>
      <c r="S54" s="7">
        <f t="shared" si="20"/>
        <v>0</v>
      </c>
      <c r="T54" s="13"/>
      <c r="U54" s="10">
        <f t="shared" si="21"/>
        <v>0</v>
      </c>
      <c r="V54" s="50"/>
      <c r="W54" s="131"/>
      <c r="X54" s="11" t="str">
        <f t="shared" si="22"/>
        <v>Name 46</v>
      </c>
    </row>
    <row r="55" spans="1:24" ht="13.5" thickBot="1">
      <c r="A55" s="115"/>
      <c r="B55" s="6" t="s">
        <v>61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6"/>
        <v>0</v>
      </c>
      <c r="H55" s="3">
        <v>0</v>
      </c>
      <c r="I55" s="7">
        <f t="shared" si="17"/>
        <v>0</v>
      </c>
      <c r="J55" s="21">
        <v>0</v>
      </c>
      <c r="K55" s="7">
        <f t="shared" si="11"/>
        <v>0</v>
      </c>
      <c r="L55" s="62"/>
      <c r="M55" s="3">
        <v>0</v>
      </c>
      <c r="N55" s="7">
        <f t="shared" si="18"/>
        <v>0</v>
      </c>
      <c r="O55" s="3">
        <v>0</v>
      </c>
      <c r="P55" s="7">
        <f t="shared" si="19"/>
        <v>0</v>
      </c>
      <c r="Q55" s="8">
        <v>0</v>
      </c>
      <c r="R55" s="21">
        <v>0</v>
      </c>
      <c r="S55" s="7">
        <f t="shared" si="20"/>
        <v>0</v>
      </c>
      <c r="T55" s="13"/>
      <c r="U55" s="10">
        <f t="shared" si="21"/>
        <v>0</v>
      </c>
      <c r="V55" s="50"/>
      <c r="W55" s="131"/>
      <c r="X55" s="11" t="str">
        <f t="shared" si="22"/>
        <v>Name 47</v>
      </c>
    </row>
    <row r="56" spans="1:24" ht="13.5" thickBot="1">
      <c r="A56" s="115"/>
      <c r="B56" s="6" t="s">
        <v>62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6"/>
        <v>0</v>
      </c>
      <c r="H56" s="3">
        <v>0</v>
      </c>
      <c r="I56" s="7">
        <f t="shared" si="17"/>
        <v>0</v>
      </c>
      <c r="J56" s="21">
        <v>0</v>
      </c>
      <c r="K56" s="7">
        <f t="shared" si="11"/>
        <v>0</v>
      </c>
      <c r="L56" s="62"/>
      <c r="M56" s="3">
        <v>0</v>
      </c>
      <c r="N56" s="7">
        <f t="shared" si="18"/>
        <v>0</v>
      </c>
      <c r="O56" s="3">
        <v>0</v>
      </c>
      <c r="P56" s="7">
        <f t="shared" si="19"/>
        <v>0</v>
      </c>
      <c r="Q56" s="8">
        <v>0</v>
      </c>
      <c r="R56" s="21">
        <v>0</v>
      </c>
      <c r="S56" s="7">
        <f t="shared" si="20"/>
        <v>0</v>
      </c>
      <c r="T56" s="13"/>
      <c r="U56" s="10">
        <f t="shared" si="21"/>
        <v>0</v>
      </c>
      <c r="V56" s="50"/>
      <c r="W56" s="131"/>
      <c r="X56" s="11" t="str">
        <f t="shared" si="22"/>
        <v>Name 48</v>
      </c>
    </row>
    <row r="57" spans="1:24" ht="13.5" thickBot="1">
      <c r="A57" s="115"/>
      <c r="B57" s="6" t="s">
        <v>63</v>
      </c>
      <c r="C57" s="6"/>
      <c r="D57" s="21">
        <v>0</v>
      </c>
      <c r="E57" s="7">
        <f>IF(D57=0,0,VLOOKUP(D57,Tables!$A$3:$B$152,2,TRUE))</f>
        <v>0</v>
      </c>
      <c r="F57" s="3">
        <v>0</v>
      </c>
      <c r="G57" s="7">
        <f t="shared" si="16"/>
        <v>0</v>
      </c>
      <c r="H57" s="3">
        <v>0</v>
      </c>
      <c r="I57" s="7">
        <f t="shared" si="17"/>
        <v>0</v>
      </c>
      <c r="J57" s="21">
        <v>0</v>
      </c>
      <c r="K57" s="7">
        <f t="shared" si="11"/>
        <v>0</v>
      </c>
      <c r="L57" s="62"/>
      <c r="M57" s="3">
        <v>0</v>
      </c>
      <c r="N57" s="7">
        <f t="shared" si="18"/>
        <v>0</v>
      </c>
      <c r="O57" s="3">
        <v>0</v>
      </c>
      <c r="P57" s="7">
        <f t="shared" si="19"/>
        <v>0</v>
      </c>
      <c r="Q57" s="8">
        <v>0</v>
      </c>
      <c r="R57" s="21">
        <v>0</v>
      </c>
      <c r="S57" s="7">
        <f t="shared" si="20"/>
        <v>0</v>
      </c>
      <c r="T57" s="13"/>
      <c r="U57" s="10">
        <f t="shared" si="21"/>
        <v>0</v>
      </c>
      <c r="V57" s="50"/>
      <c r="W57" s="131"/>
      <c r="X57" s="11" t="str">
        <f t="shared" si="22"/>
        <v>Name 49</v>
      </c>
    </row>
    <row r="58" spans="1:24" ht="13.5" thickBot="1">
      <c r="A58" s="115"/>
      <c r="B58" s="6" t="s">
        <v>64</v>
      </c>
      <c r="C58" s="6"/>
      <c r="D58" s="21">
        <v>0</v>
      </c>
      <c r="E58" s="7">
        <f>IF(D58=0,0,VLOOKUP(D58,Tables!$A$3:$B$152,2,TRUE))</f>
        <v>0</v>
      </c>
      <c r="F58" s="3">
        <v>0</v>
      </c>
      <c r="G58" s="7">
        <f t="shared" si="16"/>
        <v>0</v>
      </c>
      <c r="H58" s="3">
        <v>0</v>
      </c>
      <c r="I58" s="7">
        <f t="shared" si="17"/>
        <v>0</v>
      </c>
      <c r="J58" s="21">
        <v>0</v>
      </c>
      <c r="K58" s="7">
        <f t="shared" si="11"/>
        <v>0</v>
      </c>
      <c r="L58" s="62"/>
      <c r="M58" s="3">
        <v>0</v>
      </c>
      <c r="N58" s="7">
        <f t="shared" si="18"/>
        <v>0</v>
      </c>
      <c r="O58" s="3">
        <v>0</v>
      </c>
      <c r="P58" s="7">
        <f t="shared" si="19"/>
        <v>0</v>
      </c>
      <c r="Q58" s="8">
        <v>0</v>
      </c>
      <c r="R58" s="21">
        <v>0</v>
      </c>
      <c r="S58" s="7">
        <f t="shared" si="20"/>
        <v>0</v>
      </c>
      <c r="T58" s="13"/>
      <c r="U58" s="10">
        <f t="shared" si="21"/>
        <v>0</v>
      </c>
      <c r="V58" s="50"/>
      <c r="W58" s="131"/>
      <c r="X58" s="11" t="str">
        <f t="shared" si="22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21.7109375" style="0" customWidth="1"/>
    <col min="3" max="3" width="19.8515625" style="0" customWidth="1"/>
  </cols>
  <sheetData>
    <row r="1" ht="12.75">
      <c r="B1" s="5" t="s">
        <v>214</v>
      </c>
    </row>
    <row r="3" spans="1:4" ht="12.75">
      <c r="A3" s="161">
        <v>1</v>
      </c>
      <c r="B3" s="162" t="s">
        <v>121</v>
      </c>
      <c r="C3" s="163" t="s">
        <v>122</v>
      </c>
      <c r="D3" s="80"/>
    </row>
    <row r="4" spans="1:4" ht="12.75">
      <c r="A4" s="161">
        <v>3</v>
      </c>
      <c r="B4" s="162" t="s">
        <v>123</v>
      </c>
      <c r="C4" s="163" t="s">
        <v>122</v>
      </c>
      <c r="D4" s="80"/>
    </row>
    <row r="5" spans="1:4" ht="12.75">
      <c r="A5" s="161">
        <v>7</v>
      </c>
      <c r="B5" s="162" t="s">
        <v>124</v>
      </c>
      <c r="C5" s="163" t="s">
        <v>122</v>
      </c>
      <c r="D5" s="80"/>
    </row>
    <row r="6" spans="1:4" ht="12.75">
      <c r="A6" s="161">
        <v>8</v>
      </c>
      <c r="B6" s="162" t="s">
        <v>125</v>
      </c>
      <c r="C6" s="164" t="s">
        <v>122</v>
      </c>
      <c r="D6" s="80"/>
    </row>
    <row r="7" spans="1:4" ht="12.75">
      <c r="A7" s="161">
        <v>9</v>
      </c>
      <c r="B7" s="162" t="s">
        <v>128</v>
      </c>
      <c r="C7" s="163" t="s">
        <v>129</v>
      </c>
      <c r="D7" s="80"/>
    </row>
    <row r="8" spans="1:4" ht="12.75">
      <c r="A8" s="161">
        <v>11</v>
      </c>
      <c r="B8" s="165" t="s">
        <v>130</v>
      </c>
      <c r="C8" s="164" t="s">
        <v>129</v>
      </c>
      <c r="D8" s="80"/>
    </row>
    <row r="9" spans="1:4" ht="12.75">
      <c r="A9" s="166">
        <v>12</v>
      </c>
      <c r="B9" s="162" t="s">
        <v>131</v>
      </c>
      <c r="C9" s="163" t="s">
        <v>129</v>
      </c>
      <c r="D9" s="80"/>
    </row>
    <row r="10" spans="1:4" ht="12.75">
      <c r="A10" s="161">
        <v>13</v>
      </c>
      <c r="B10" s="162" t="s">
        <v>150</v>
      </c>
      <c r="C10" s="164" t="s">
        <v>154</v>
      </c>
      <c r="D10" s="80"/>
    </row>
    <row r="11" spans="1:4" ht="12.75">
      <c r="A11" s="161">
        <v>14</v>
      </c>
      <c r="B11" s="162" t="s">
        <v>151</v>
      </c>
      <c r="C11" s="163" t="s">
        <v>154</v>
      </c>
      <c r="D11" s="80"/>
    </row>
    <row r="12" spans="1:4" ht="12.75">
      <c r="A12" s="161">
        <v>15</v>
      </c>
      <c r="B12" s="162" t="s">
        <v>152</v>
      </c>
      <c r="C12" s="163" t="s">
        <v>154</v>
      </c>
      <c r="D12" s="80"/>
    </row>
    <row r="13" spans="1:4" ht="14.25" customHeight="1">
      <c r="A13" s="161">
        <v>16</v>
      </c>
      <c r="B13" s="167" t="s">
        <v>153</v>
      </c>
      <c r="C13" s="163" t="s">
        <v>154</v>
      </c>
      <c r="D13" s="80"/>
    </row>
    <row r="14" spans="1:4" ht="12.75">
      <c r="A14" s="80"/>
      <c r="B14" s="80"/>
      <c r="C14" s="80"/>
      <c r="D14" s="80"/>
    </row>
    <row r="15" spans="1:4" ht="12.75">
      <c r="A15" s="80"/>
      <c r="B15" s="80"/>
      <c r="C15" s="80"/>
      <c r="D15" s="80"/>
    </row>
    <row r="16" spans="1:4" ht="12.75">
      <c r="A16" s="80"/>
      <c r="B16" s="5" t="s">
        <v>215</v>
      </c>
      <c r="C16" s="80"/>
      <c r="D16" s="80"/>
    </row>
    <row r="17" spans="1:4" ht="12.75">
      <c r="A17" s="80"/>
      <c r="B17" s="80"/>
      <c r="C17" s="80"/>
      <c r="D17" s="80"/>
    </row>
    <row r="18" spans="1:4" ht="12.75">
      <c r="A18" s="161">
        <v>17</v>
      </c>
      <c r="B18" s="167" t="s">
        <v>159</v>
      </c>
      <c r="C18" s="163" t="s">
        <v>163</v>
      </c>
      <c r="D18" s="80"/>
    </row>
    <row r="19" spans="1:4" ht="12.75">
      <c r="A19" s="161">
        <v>18</v>
      </c>
      <c r="B19" s="167" t="s">
        <v>160</v>
      </c>
      <c r="C19" s="163" t="s">
        <v>163</v>
      </c>
      <c r="D19" s="80"/>
    </row>
    <row r="20" spans="1:4" ht="12.75">
      <c r="A20" s="161">
        <v>19</v>
      </c>
      <c r="B20" s="167" t="s">
        <v>161</v>
      </c>
      <c r="C20" s="163" t="s">
        <v>163</v>
      </c>
      <c r="D20" s="80"/>
    </row>
    <row r="21" spans="1:4" ht="12.75">
      <c r="A21" s="161">
        <v>20</v>
      </c>
      <c r="B21" s="167" t="s">
        <v>162</v>
      </c>
      <c r="C21" s="163" t="s">
        <v>163</v>
      </c>
      <c r="D21" s="80"/>
    </row>
    <row r="22" spans="1:4" ht="12.75">
      <c r="A22" s="161">
        <v>21</v>
      </c>
      <c r="B22" s="167" t="s">
        <v>174</v>
      </c>
      <c r="C22" s="163" t="s">
        <v>175</v>
      </c>
      <c r="D22" s="80"/>
    </row>
    <row r="23" spans="1:4" ht="12.75">
      <c r="A23" s="161">
        <v>22</v>
      </c>
      <c r="B23" s="162" t="s">
        <v>176</v>
      </c>
      <c r="C23" s="164" t="s">
        <v>182</v>
      </c>
      <c r="D23" s="80"/>
    </row>
    <row r="24" spans="1:4" ht="12.75">
      <c r="A24" s="161">
        <v>24</v>
      </c>
      <c r="B24" s="162" t="s">
        <v>177</v>
      </c>
      <c r="C24" s="162" t="s">
        <v>182</v>
      </c>
      <c r="D24" s="80"/>
    </row>
    <row r="25" spans="1:4" ht="12.75">
      <c r="A25" s="161">
        <v>25</v>
      </c>
      <c r="B25" s="162" t="s">
        <v>178</v>
      </c>
      <c r="C25" s="162" t="s">
        <v>182</v>
      </c>
      <c r="D25" s="80"/>
    </row>
    <row r="26" spans="1:4" ht="12.75">
      <c r="A26" s="161">
        <v>27</v>
      </c>
      <c r="B26" s="162" t="s">
        <v>179</v>
      </c>
      <c r="C26" s="162" t="s">
        <v>182</v>
      </c>
      <c r="D26" s="80"/>
    </row>
    <row r="27" spans="1:4" ht="12.75">
      <c r="A27" s="168">
        <v>28</v>
      </c>
      <c r="B27" s="162" t="s">
        <v>180</v>
      </c>
      <c r="C27" s="162" t="s">
        <v>182</v>
      </c>
      <c r="D27" s="80"/>
    </row>
    <row r="28" spans="1:4" ht="12.75">
      <c r="A28" s="168">
        <v>29</v>
      </c>
      <c r="B28" s="162" t="s">
        <v>181</v>
      </c>
      <c r="C28" s="162" t="s">
        <v>182</v>
      </c>
      <c r="D28" s="80"/>
    </row>
    <row r="29" spans="1:4" ht="12.75">
      <c r="A29" s="168">
        <v>30</v>
      </c>
      <c r="B29" s="162" t="s">
        <v>212</v>
      </c>
      <c r="C29" s="162" t="s">
        <v>175</v>
      </c>
      <c r="D29" s="80"/>
    </row>
    <row r="30" spans="1:4" ht="12.75">
      <c r="A30" s="80"/>
      <c r="B30" s="80"/>
      <c r="C30" s="80"/>
      <c r="D30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Bridget</cp:lastModifiedBy>
  <cp:lastPrinted>2015-05-21T15:16:14Z</cp:lastPrinted>
  <dcterms:created xsi:type="dcterms:W3CDTF">2001-04-14T17:39:13Z</dcterms:created>
  <dcterms:modified xsi:type="dcterms:W3CDTF">2015-05-21T16:16:42Z</dcterms:modified>
  <cp:category/>
  <cp:version/>
  <cp:contentType/>
  <cp:contentStatus/>
</cp:coreProperties>
</file>